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60" windowWidth="20640" windowHeight="11190" activeTab="3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_xlnm.Print_Area" localSheetId="3">'Formato 1'!$A$2:$F$82</definedName>
    <definedName name="_xlnm.Print_Area" localSheetId="5">'Formato 2'!$A$2:$H$45</definedName>
    <definedName name="_xlnm.Print_Area" localSheetId="7">'Formato 3'!$A$2:$K$21</definedName>
    <definedName name="_xlnm.Print_Area" localSheetId="9">'Formato 4'!$A$2:$D$75</definedName>
    <definedName name="_xlnm.Print_Area" localSheetId="11">'Formato 5'!$A$2:$G$76</definedName>
    <definedName name="_xlnm.Print_Area" localSheetId="13">'Formato 6 a)'!$A$2:$G$160</definedName>
    <definedName name="_xlnm.Print_Area" localSheetId="15">'Formato 6 b)'!$A$2:$G$30</definedName>
    <definedName name="_xlnm.Print_Area" localSheetId="17">'Formato 6 c)'!$A$2:$G$78</definedName>
    <definedName name="_xlnm.Print_Area" localSheetId="19">'Formato 6 d)'!$A$2:$G$34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9" l="1"/>
  <c r="F18" i="8"/>
  <c r="F10" i="7"/>
  <c r="F30" i="6"/>
  <c r="F31" i="6"/>
  <c r="F32" i="6"/>
  <c r="F33" i="6"/>
  <c r="F34" i="6"/>
  <c r="F35" i="6"/>
  <c r="F36" i="6"/>
  <c r="F37" i="6"/>
  <c r="F29" i="6"/>
  <c r="F20" i="6"/>
  <c r="F21" i="6"/>
  <c r="F22" i="6"/>
  <c r="F23" i="6"/>
  <c r="F24" i="6"/>
  <c r="F25" i="6"/>
  <c r="F26" i="6"/>
  <c r="F27" i="6"/>
  <c r="F19" i="6"/>
  <c r="F12" i="6"/>
  <c r="F13" i="6"/>
  <c r="F14" i="6"/>
  <c r="F15" i="6"/>
  <c r="F11" i="6"/>
  <c r="F39" i="5"/>
  <c r="D14" i="4"/>
  <c r="D9" i="4"/>
  <c r="D30" i="9"/>
  <c r="D31" i="9"/>
  <c r="D29" i="9"/>
  <c r="D26" i="9"/>
  <c r="D27" i="9"/>
  <c r="D25" i="9"/>
  <c r="D23" i="9"/>
  <c r="D22" i="9"/>
  <c r="D18" i="9"/>
  <c r="D19" i="9"/>
  <c r="D17" i="9"/>
  <c r="D14" i="9"/>
  <c r="D15" i="9"/>
  <c r="D13" i="9"/>
  <c r="D11" i="9"/>
  <c r="D10" i="9"/>
  <c r="D73" i="8"/>
  <c r="D74" i="8"/>
  <c r="D75" i="8"/>
  <c r="D72" i="8"/>
  <c r="D63" i="8"/>
  <c r="D64" i="8"/>
  <c r="D65" i="8"/>
  <c r="D66" i="8"/>
  <c r="D67" i="8"/>
  <c r="D68" i="8"/>
  <c r="D69" i="8"/>
  <c r="D70" i="8"/>
  <c r="D62" i="8"/>
  <c r="D60" i="8"/>
  <c r="D55" i="8"/>
  <c r="D56" i="8"/>
  <c r="D57" i="8"/>
  <c r="D58" i="8"/>
  <c r="D59" i="8"/>
  <c r="D54" i="8"/>
  <c r="D46" i="8"/>
  <c r="D47" i="8"/>
  <c r="D48" i="8"/>
  <c r="D49" i="8"/>
  <c r="D50" i="8"/>
  <c r="D51" i="8"/>
  <c r="D52" i="8"/>
  <c r="D45" i="8"/>
  <c r="D39" i="8"/>
  <c r="D40" i="8"/>
  <c r="D41" i="8"/>
  <c r="D38" i="8"/>
  <c r="D29" i="8"/>
  <c r="D30" i="8"/>
  <c r="D31" i="8"/>
  <c r="D32" i="8"/>
  <c r="D33" i="8"/>
  <c r="D34" i="8"/>
  <c r="D35" i="8"/>
  <c r="D36" i="8"/>
  <c r="D28" i="8"/>
  <c r="D21" i="8"/>
  <c r="D22" i="8"/>
  <c r="D23" i="8"/>
  <c r="D24" i="8"/>
  <c r="D25" i="8"/>
  <c r="D26" i="8"/>
  <c r="D20" i="8"/>
  <c r="D12" i="8"/>
  <c r="D13" i="8"/>
  <c r="D14" i="8"/>
  <c r="D15" i="8"/>
  <c r="D16" i="8"/>
  <c r="D17" i="8"/>
  <c r="D11" i="8"/>
  <c r="D18" i="8"/>
  <c r="D21" i="7"/>
  <c r="D22" i="7"/>
  <c r="D23" i="7"/>
  <c r="D24" i="7"/>
  <c r="D25" i="7"/>
  <c r="D26" i="7"/>
  <c r="D27" i="7"/>
  <c r="D20" i="7"/>
  <c r="D11" i="7"/>
  <c r="D12" i="7"/>
  <c r="D13" i="7"/>
  <c r="D14" i="7"/>
  <c r="D15" i="7"/>
  <c r="D16" i="7"/>
  <c r="D17" i="7"/>
  <c r="D10" i="7"/>
  <c r="D152" i="6"/>
  <c r="D153" i="6"/>
  <c r="D154" i="6"/>
  <c r="D155" i="6"/>
  <c r="D156" i="6"/>
  <c r="D157" i="6"/>
  <c r="D151" i="6"/>
  <c r="D139" i="6"/>
  <c r="D140" i="6"/>
  <c r="D141" i="6"/>
  <c r="D142" i="6"/>
  <c r="D143" i="6"/>
  <c r="D144" i="6"/>
  <c r="D145" i="6"/>
  <c r="D146" i="6"/>
  <c r="D147" i="6"/>
  <c r="D148" i="6"/>
  <c r="D149" i="6"/>
  <c r="D138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24" i="6"/>
  <c r="D115" i="6"/>
  <c r="D116" i="6"/>
  <c r="D117" i="6"/>
  <c r="D118" i="6"/>
  <c r="D119" i="6"/>
  <c r="D120" i="6"/>
  <c r="D121" i="6"/>
  <c r="D122" i="6"/>
  <c r="D114" i="6"/>
  <c r="D105" i="6"/>
  <c r="D106" i="6"/>
  <c r="D107" i="6"/>
  <c r="D108" i="6"/>
  <c r="D109" i="6"/>
  <c r="D110" i="6"/>
  <c r="D111" i="6"/>
  <c r="D112" i="6"/>
  <c r="D104" i="6"/>
  <c r="D95" i="6"/>
  <c r="D96" i="6"/>
  <c r="D97" i="6"/>
  <c r="D98" i="6"/>
  <c r="D99" i="6"/>
  <c r="D100" i="6"/>
  <c r="D101" i="6"/>
  <c r="D102" i="6"/>
  <c r="D94" i="6"/>
  <c r="D87" i="6"/>
  <c r="D88" i="6"/>
  <c r="D89" i="6"/>
  <c r="D90" i="6"/>
  <c r="D91" i="6"/>
  <c r="D92" i="6"/>
  <c r="D86" i="6"/>
  <c r="D77" i="6"/>
  <c r="D78" i="6"/>
  <c r="D79" i="6"/>
  <c r="D80" i="6"/>
  <c r="D81" i="6"/>
  <c r="D82" i="6"/>
  <c r="D76" i="6"/>
  <c r="D73" i="6"/>
  <c r="D74" i="6"/>
  <c r="D72" i="6"/>
  <c r="D64" i="6"/>
  <c r="D65" i="6"/>
  <c r="D66" i="6"/>
  <c r="D67" i="6"/>
  <c r="D68" i="6"/>
  <c r="D69" i="6"/>
  <c r="D70" i="6"/>
  <c r="D63" i="6"/>
  <c r="D60" i="6"/>
  <c r="D61" i="6"/>
  <c r="D59" i="6"/>
  <c r="D50" i="6"/>
  <c r="D51" i="6"/>
  <c r="D52" i="6"/>
  <c r="D53" i="6"/>
  <c r="D54" i="6"/>
  <c r="D55" i="6"/>
  <c r="D56" i="6"/>
  <c r="D57" i="6"/>
  <c r="D49" i="6"/>
  <c r="D40" i="6"/>
  <c r="D41" i="6"/>
  <c r="D42" i="6"/>
  <c r="D43" i="6"/>
  <c r="D44" i="6"/>
  <c r="D45" i="6"/>
  <c r="D46" i="6"/>
  <c r="D47" i="6"/>
  <c r="D39" i="6"/>
  <c r="D30" i="6"/>
  <c r="D31" i="6"/>
  <c r="D32" i="6"/>
  <c r="D33" i="6"/>
  <c r="D34" i="6"/>
  <c r="D35" i="6"/>
  <c r="D36" i="6"/>
  <c r="D37" i="6"/>
  <c r="D29" i="6"/>
  <c r="D20" i="6"/>
  <c r="D21" i="6"/>
  <c r="D22" i="6"/>
  <c r="D23" i="6"/>
  <c r="D24" i="6"/>
  <c r="D25" i="6"/>
  <c r="D26" i="6"/>
  <c r="D27" i="6"/>
  <c r="D19" i="6"/>
  <c r="D12" i="6"/>
  <c r="D13" i="6"/>
  <c r="D14" i="6"/>
  <c r="D15" i="6"/>
  <c r="D16" i="6"/>
  <c r="D17" i="6"/>
  <c r="D11" i="6"/>
  <c r="B133" i="6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/>
  <c r="G38" i="5"/>
  <c r="G39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G14" i="3"/>
  <c r="E14" i="3"/>
  <c r="K9" i="3"/>
  <c r="K10" i="3"/>
  <c r="K11" i="3"/>
  <c r="K12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B47" i="1"/>
  <c r="D11" i="4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<sst xmlns="http://schemas.openxmlformats.org/spreadsheetml/2006/main" count="4244" uniqueCount="3307">
  <si>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</si>
  <si>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</si>
  <si>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</si>
  <si>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</si>
  <si>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</si>
  <si>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</si>
  <si>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</si>
  <si>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</si>
  <si>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</si>
  <si>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</si>
  <si>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</si>
  <si>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</si>
  <si>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</si>
  <si>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</si>
  <si>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</si>
  <si>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</si>
  <si>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</si>
  <si>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</si>
  <si>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</si>
  <si>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</si>
  <si>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</si>
  <si>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</si>
  <si>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</si>
  <si>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</si>
  <si>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</si>
  <si>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</si>
  <si>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</si>
  <si>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</si>
  <si>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</si>
  <si>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</si>
  <si>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</si>
  <si>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</si>
  <si>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</si>
  <si>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</si>
  <si>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</si>
  <si>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</si>
  <si>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</si>
  <si>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</si>
  <si>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</si>
  <si>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</si>
  <si>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</si>
  <si>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</si>
  <si>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</si>
  <si>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</si>
  <si>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</si>
  <si>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</si>
  <si>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</si>
  <si>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</si>
  <si>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</si>
  <si>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</si>
  <si>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</si>
  <si>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</si>
  <si>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</si>
  <si>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</si>
  <si>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</si>
  <si>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</si>
  <si>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</si>
  <si>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</si>
  <si>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</si>
  <si>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</si>
  <si>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</si>
  <si>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</si>
  <si>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</si>
  <si>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</si>
  <si>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</si>
  <si>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</si>
  <si>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</si>
  <si>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</si>
  <si>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</si>
  <si>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</si>
  <si>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</si>
  <si>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</si>
  <si>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</si>
  <si>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</si>
  <si>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</si>
  <si>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</si>
  <si>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</si>
  <si>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</si>
  <si>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</si>
  <si>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</si>
  <si>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</si>
  <si>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</si>
  <si>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</si>
  <si>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</si>
  <si>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</si>
  <si>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</si>
  <si>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</si>
  <si>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</si>
  <si>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</si>
  <si>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</si>
  <si>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</si>
  <si>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</si>
  <si>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</si>
  <si>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</si>
  <si>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</si>
  <si>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</si>
  <si>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</si>
  <si>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</si>
  <si>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</si>
  <si>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</si>
  <si>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</si>
  <si>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</si>
  <si>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</si>
  <si>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</si>
  <si>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</si>
  <si>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</si>
  <si>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</si>
  <si>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</si>
  <si>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</si>
  <si>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</si>
  <si>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</si>
  <si>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</si>
  <si>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</si>
  <si>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</si>
  <si>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</si>
  <si>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</si>
  <si>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</si>
  <si>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</si>
  <si>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</si>
  <si>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</si>
  <si>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</si>
  <si>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</si>
  <si>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</si>
  <si>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</si>
  <si>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</si>
  <si>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</si>
  <si>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</si>
  <si>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</si>
  <si>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</si>
  <si>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</si>
  <si>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</si>
  <si>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</si>
  <si>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</si>
  <si>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</si>
  <si>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</si>
  <si>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</si>
  <si>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</si>
  <si>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</si>
  <si>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</si>
  <si>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</si>
  <si>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</si>
  <si>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</si>
  <si>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</si>
  <si>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</si>
  <si>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</si>
  <si>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</si>
  <si>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</si>
  <si>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</si>
  <si>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</si>
  <si>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</si>
  <si>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</si>
  <si>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</si>
  <si>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</si>
  <si>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</si>
  <si>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</si>
  <si>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</si>
  <si>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</si>
  <si>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</si>
  <si>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</si>
  <si>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</si>
  <si>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</si>
  <si>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</si>
  <si>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</si>
  <si>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</si>
  <si>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</si>
  <si>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</si>
  <si>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</si>
  <si>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</si>
  <si>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</si>
  <si>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</si>
  <si>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</si>
  <si>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</si>
  <si>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</si>
  <si>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</si>
  <si>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</si>
  <si>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</si>
  <si>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</si>
  <si>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</si>
  <si>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</si>
  <si>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</si>
  <si>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</si>
  <si>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</si>
  <si>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</si>
  <si>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</si>
  <si>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</si>
  <si>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</si>
  <si>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</si>
  <si>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</si>
  <si>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</si>
  <si>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</si>
  <si>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</si>
  <si>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</si>
  <si>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</si>
  <si>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</si>
  <si>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</si>
  <si>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</si>
  <si>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</si>
  <si>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</si>
  <si>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</si>
  <si>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</si>
  <si>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</si>
  <si>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</si>
  <si>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</si>
  <si>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</si>
  <si>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</si>
  <si>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</si>
  <si>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</si>
  <si>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</si>
  <si>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</si>
  <si>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</si>
  <si>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</si>
  <si>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</si>
  <si>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</si>
  <si>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</si>
  <si>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</si>
  <si>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</si>
  <si>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</si>
  <si>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</si>
  <si>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</si>
  <si>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</si>
  <si>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</si>
  <si>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</si>
  <si>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</si>
  <si>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</si>
  <si>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</si>
  <si>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</si>
  <si>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</si>
  <si>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</si>
  <si>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</si>
  <si>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</si>
  <si>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</si>
  <si>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</si>
  <si>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</si>
  <si>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</si>
  <si>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</si>
  <si>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</si>
  <si>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</si>
  <si>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</si>
  <si>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</si>
  <si>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</si>
  <si>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</si>
  <si>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</si>
  <si>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</si>
  <si>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</si>
  <si>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</si>
  <si>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</si>
  <si>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</si>
  <si>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</si>
  <si>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</si>
  <si>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</si>
  <si>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</si>
  <si>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</si>
  <si>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</si>
  <si>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</si>
  <si>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</si>
  <si>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</si>
  <si>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</si>
  <si>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</si>
  <si>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</si>
  <si>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</si>
  <si>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</si>
  <si>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</si>
  <si>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</si>
  <si>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</si>
  <si>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</si>
  <si>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</si>
  <si>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</si>
  <si>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</si>
  <si>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</si>
  <si>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</si>
  <si>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</si>
  <si>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</si>
  <si>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</si>
  <si>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</si>
  <si>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</si>
  <si>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</si>
  <si>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</si>
  <si>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</si>
  <si>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</si>
  <si>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</si>
  <si>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</si>
  <si>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</si>
  <si>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</si>
  <si>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</si>
  <si>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</si>
  <si>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</si>
  <si>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</si>
  <si>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</si>
  <si>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</si>
  <si>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</si>
  <si>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</si>
  <si>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</si>
  <si>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</si>
  <si>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</si>
  <si>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</si>
  <si>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</si>
  <si>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</si>
  <si>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</si>
  <si>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</si>
  <si>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</si>
  <si>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</si>
  <si>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</si>
  <si>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</si>
  <si>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</si>
  <si>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</si>
  <si>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</si>
  <si>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</si>
  <si>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</si>
  <si>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</si>
  <si>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</si>
  <si>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</si>
  <si>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</si>
  <si>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</si>
  <si>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</si>
  <si>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</si>
  <si>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</si>
  <si>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</si>
  <si>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</si>
  <si>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</si>
  <si>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</si>
  <si>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</si>
  <si>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</si>
  <si>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</si>
  <si>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</si>
  <si>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</si>
  <si>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</si>
  <si>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</si>
  <si>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</si>
  <si>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</si>
  <si>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</si>
  <si>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</si>
  <si>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</si>
  <si>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</si>
  <si>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</si>
  <si>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</si>
  <si>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</si>
  <si>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</si>
  <si>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</si>
  <si>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</si>
  <si>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</si>
  <si>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</si>
  <si>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</si>
  <si>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</si>
  <si>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</si>
  <si>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</si>
  <si>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</si>
  <si>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</si>
  <si>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</si>
  <si>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</si>
  <si>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</si>
  <si>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</si>
  <si>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</si>
  <si>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</si>
  <si>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</si>
  <si>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</si>
  <si>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</si>
  <si>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</si>
  <si>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</si>
  <si>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</si>
  <si>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</si>
  <si>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</si>
  <si>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</si>
  <si>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</si>
  <si>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</si>
  <si>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</si>
  <si>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</si>
  <si>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</si>
  <si>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</si>
  <si>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</si>
  <si>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</si>
  <si>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</si>
  <si>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</si>
  <si>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</si>
  <si>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</si>
  <si>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</si>
  <si>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</si>
  <si>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</si>
  <si>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</si>
  <si>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</si>
  <si>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</si>
  <si>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</si>
  <si>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</si>
  <si>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</si>
  <si>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</si>
  <si>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</si>
  <si>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</si>
  <si>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</si>
  <si>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</si>
  <si>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</si>
  <si>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</si>
  <si>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</si>
  <si>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</si>
  <si>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</si>
  <si>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</si>
  <si>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</si>
  <si>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</si>
  <si>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</si>
  <si>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</si>
  <si>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</si>
  <si>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</si>
  <si>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</si>
  <si>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</si>
  <si>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</si>
  <si>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</si>
  <si>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</si>
  <si>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</si>
  <si>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</si>
  <si>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</si>
  <si>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</si>
  <si>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</si>
  <si>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</si>
  <si>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</si>
  <si>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</si>
  <si>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</si>
  <si>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</si>
  <si>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</si>
  <si>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</si>
  <si>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</si>
  <si>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</si>
  <si>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</si>
  <si>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</si>
  <si>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</si>
  <si>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</si>
  <si>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</si>
  <si>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</si>
  <si>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</si>
  <si>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</si>
  <si>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</si>
  <si>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</si>
  <si>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</si>
  <si>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</si>
  <si>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</si>
  <si>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</si>
  <si>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</si>
  <si>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</si>
  <si>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</si>
  <si>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</si>
  <si>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</si>
  <si>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</si>
  <si>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</si>
  <si>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</si>
  <si>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</si>
  <si>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</si>
  <si>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</si>
  <si>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</si>
  <si>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</si>
  <si>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</si>
  <si>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</si>
  <si>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</si>
  <si>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</si>
  <si>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</si>
  <si>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</si>
  <si>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</si>
  <si>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</si>
  <si>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</si>
  <si>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</si>
  <si>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</si>
  <si>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</si>
  <si>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</si>
  <si>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</si>
  <si>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</si>
  <si>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</si>
  <si>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</si>
  <si>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</si>
  <si>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</si>
  <si>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</si>
  <si>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</si>
  <si>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</si>
  <si>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</si>
  <si>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</si>
  <si>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</si>
  <si>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</si>
  <si>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</si>
  <si>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</si>
  <si>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</si>
  <si>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</si>
  <si>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</si>
  <si>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</si>
  <si>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</si>
  <si>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</si>
  <si>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</si>
  <si>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</si>
  <si>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</si>
  <si>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</si>
  <si>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</si>
  <si>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</si>
  <si>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</si>
  <si>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</si>
  <si>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</si>
  <si>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</si>
  <si>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</si>
  <si>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</si>
  <si>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</si>
  <si>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</si>
  <si>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</si>
  <si>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</si>
  <si>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</si>
  <si>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</si>
  <si>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</si>
  <si>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</si>
  <si>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</si>
  <si>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</si>
  <si>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</si>
  <si>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</si>
  <si>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</si>
  <si>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</si>
  <si>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</si>
  <si>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</si>
  <si>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</si>
  <si>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</si>
  <si>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</si>
  <si>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</si>
  <si>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</si>
  <si>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</si>
  <si>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</si>
  <si>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</si>
  <si>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</si>
  <si>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</si>
  <si>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</si>
  <si>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</si>
  <si>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</si>
  <si>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</si>
  <si>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</si>
  <si>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</si>
  <si>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</si>
  <si>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</si>
  <si>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</si>
  <si>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</si>
  <si>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</si>
  <si>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</si>
  <si>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</si>
  <si>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</si>
  <si>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</si>
  <si>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</si>
  <si>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</si>
  <si>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</si>
  <si>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</si>
  <si>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</si>
  <si>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</si>
  <si>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</si>
  <si>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</si>
  <si>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</si>
  <si>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</si>
  <si>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</si>
  <si>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</si>
  <si>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</si>
  <si>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</si>
  <si>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</si>
  <si>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</si>
  <si>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</si>
  <si>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</si>
  <si>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</si>
  <si>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</si>
  <si>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</si>
  <si>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</si>
  <si>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</si>
  <si>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</si>
  <si>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</si>
  <si>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</si>
  <si>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</si>
  <si>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</si>
  <si>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</si>
  <si>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</si>
  <si>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</si>
  <si>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</si>
  <si>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</si>
  <si>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</si>
  <si>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</si>
  <si>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</si>
  <si>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</si>
  <si>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</si>
  <si>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</si>
  <si>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</si>
  <si>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</si>
  <si>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</si>
  <si>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</si>
  <si>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</si>
  <si>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</si>
  <si>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</si>
  <si>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</si>
  <si>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</si>
  <si>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</si>
  <si>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</si>
  <si>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</si>
  <si>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</si>
  <si>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</si>
  <si>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</si>
  <si>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</si>
  <si>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</si>
  <si>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</si>
  <si>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</si>
  <si>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</si>
  <si>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</si>
  <si>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</si>
  <si>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</si>
  <si>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</si>
  <si>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</si>
  <si>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</si>
  <si>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</si>
  <si>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</si>
  <si>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</si>
  <si>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</si>
  <si>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</si>
  <si>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</si>
  <si>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</si>
  <si>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</si>
  <si>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</si>
  <si>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</si>
  <si>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</si>
  <si>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</si>
  <si>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</si>
  <si>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</si>
  <si>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</si>
  <si>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</si>
  <si>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</si>
  <si>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</si>
  <si>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</si>
  <si>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</si>
  <si>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</si>
  <si>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</si>
  <si>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</si>
  <si>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</si>
  <si>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</si>
  <si>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</si>
  <si>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</si>
  <si>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</si>
  <si>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</si>
  <si>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</si>
  <si>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</si>
  <si>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</si>
  <si>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</si>
  <si>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</si>
  <si>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</si>
  <si>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</si>
  <si>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</si>
  <si>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</si>
  <si>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</si>
  <si>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</si>
  <si>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</si>
  <si>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</si>
  <si>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</si>
  <si>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</si>
  <si>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</si>
  <si>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</si>
  <si>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</si>
  <si>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</si>
  <si>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</si>
  <si>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</si>
  <si>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</si>
  <si>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</si>
  <si>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</si>
  <si>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</si>
  <si>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</si>
  <si>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</si>
  <si>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</si>
  <si>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</si>
  <si>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</si>
  <si>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</si>
  <si>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</si>
  <si>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</si>
  <si>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</si>
  <si>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</si>
  <si>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</si>
  <si>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</si>
  <si>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</si>
  <si>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</si>
  <si>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</si>
  <si>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</si>
  <si>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</si>
  <si>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</si>
  <si>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</si>
  <si>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</si>
  <si>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</si>
  <si>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</si>
  <si>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</si>
  <si>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</si>
  <si>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</si>
  <si>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</si>
  <si>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</si>
  <si>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</si>
  <si>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</si>
  <si>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</si>
  <si>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</si>
  <si>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</si>
  <si>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</si>
  <si>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</si>
  <si>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</si>
  <si>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</si>
  <si>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</si>
  <si>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</si>
  <si>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</si>
  <si>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</si>
  <si>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</si>
  <si>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</si>
  <si>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</si>
  <si>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</si>
  <si>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</si>
  <si>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</si>
  <si>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</si>
  <si>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</si>
  <si>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</si>
  <si>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</si>
  <si>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</si>
  <si>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</si>
  <si>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</si>
  <si>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</si>
  <si>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</si>
  <si>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</si>
  <si>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</si>
  <si>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</si>
  <si>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</si>
  <si>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</si>
  <si>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</si>
  <si>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</si>
  <si>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</si>
  <si>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</si>
  <si>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</si>
  <si>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</si>
  <si>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</si>
  <si>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</si>
  <si>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</si>
  <si>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</si>
  <si>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</si>
  <si>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</si>
  <si>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</si>
  <si>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</si>
  <si>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</si>
  <si>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</si>
  <si>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</si>
  <si>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</si>
  <si>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</si>
  <si>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</si>
  <si>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</si>
  <si>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</si>
  <si>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</si>
  <si>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</si>
  <si>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</si>
  <si>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</si>
  <si>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</si>
  <si>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</si>
  <si>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</si>
  <si>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</si>
  <si>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</si>
  <si>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</si>
  <si>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</si>
  <si>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</si>
  <si>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</si>
  <si>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</si>
  <si>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</si>
  <si>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</si>
  <si>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</si>
  <si>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</si>
  <si>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</si>
  <si>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</si>
  <si>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</si>
  <si>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</si>
  <si>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</si>
  <si>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</si>
  <si>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</si>
  <si>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</si>
  <si>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</si>
  <si>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</si>
  <si>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</si>
  <si>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</si>
  <si>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</si>
  <si>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</si>
  <si>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</si>
  <si>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</si>
  <si>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</si>
  <si>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</si>
  <si>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</si>
  <si>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</si>
  <si>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</si>
  <si>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</si>
  <si>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</si>
  <si>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</si>
  <si>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</si>
  <si>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</si>
  <si>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</si>
  <si>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</si>
  <si>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</si>
  <si>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</si>
  <si>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</si>
  <si>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</si>
  <si>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</si>
  <si>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</si>
  <si>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</si>
  <si>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</si>
  <si>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</si>
  <si>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</si>
  <si>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</si>
  <si>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</si>
  <si>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</si>
  <si>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</si>
  <si>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</si>
  <si>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</si>
  <si>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</si>
  <si>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</si>
  <si>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</si>
  <si>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</si>
  <si>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</si>
  <si>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</si>
  <si>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</si>
  <si>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</si>
  <si>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</si>
  <si>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</si>
  <si>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</si>
  <si>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</si>
  <si>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</si>
  <si>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</si>
  <si>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</si>
  <si>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</si>
  <si>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</si>
  <si>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</si>
  <si>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</si>
  <si>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</si>
  <si>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</si>
  <si>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</si>
  <si>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</si>
  <si>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</si>
  <si>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</si>
  <si>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</si>
  <si>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</si>
  <si>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</si>
  <si>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</si>
  <si>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</si>
  <si>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</si>
  <si>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</si>
  <si>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</si>
  <si>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</si>
  <si>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</si>
  <si>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</si>
  <si>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</si>
  <si>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</si>
  <si>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</si>
  <si>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</si>
  <si>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</si>
  <si>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</si>
  <si>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</si>
  <si>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</si>
  <si>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</si>
  <si>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</si>
  <si>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</si>
  <si>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</si>
  <si>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</si>
  <si>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</si>
  <si>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</si>
  <si>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</si>
  <si>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</si>
  <si>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</si>
  <si>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</si>
  <si>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</si>
  <si>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</si>
  <si>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</si>
  <si>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</si>
  <si>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</si>
  <si>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</si>
  <si>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</si>
  <si>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</si>
  <si>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</si>
  <si>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</si>
  <si>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</si>
  <si>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</si>
  <si>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</si>
  <si>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</si>
  <si>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</si>
  <si>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</si>
  <si>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</si>
  <si>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</si>
  <si>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</si>
  <si>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</si>
  <si>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</si>
  <si>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</si>
  <si>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</si>
  <si>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</si>
  <si>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</si>
  <si>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</si>
  <si>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</si>
  <si>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</si>
  <si>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</si>
  <si>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</si>
  <si>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</si>
  <si>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</si>
  <si>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</si>
  <si>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</si>
  <si>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</si>
  <si>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</si>
  <si>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</si>
  <si>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</si>
  <si>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</si>
  <si>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</si>
  <si>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</si>
  <si>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</si>
  <si>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</si>
  <si>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</si>
  <si>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</si>
  <si>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</si>
  <si>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</si>
  <si>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</si>
  <si>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</si>
  <si>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</si>
  <si>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</si>
  <si>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</si>
  <si>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</si>
  <si>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</si>
  <si>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</si>
  <si>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</si>
  <si>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</si>
  <si>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</si>
  <si>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</si>
  <si>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</si>
  <si>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</si>
  <si>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</si>
  <si>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</si>
  <si>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</si>
  <si>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</si>
  <si>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</si>
  <si>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</si>
  <si>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</si>
  <si>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</si>
  <si>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</si>
  <si>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</si>
  <si>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</si>
  <si>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</si>
  <si>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</si>
  <si>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</si>
  <si>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</si>
  <si>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</si>
  <si>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</si>
  <si>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</si>
  <si>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</si>
  <si>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</si>
  <si>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</si>
  <si>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</si>
  <si>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</si>
  <si>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</si>
  <si>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</si>
  <si>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</si>
  <si>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</si>
  <si>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</si>
  <si>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</si>
  <si>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</si>
  <si>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</si>
  <si>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</si>
  <si>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</si>
  <si>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</si>
  <si>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</si>
  <si>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</si>
  <si>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</si>
  <si>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</si>
  <si>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</si>
  <si>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</si>
  <si>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</si>
  <si>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</si>
  <si>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</si>
  <si>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</si>
  <si>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</si>
  <si>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</si>
  <si>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</si>
  <si>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</si>
  <si>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</si>
  <si>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</si>
  <si>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</si>
  <si>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</si>
  <si>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</si>
  <si>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</si>
  <si>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</si>
  <si>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</si>
  <si>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</si>
  <si>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</si>
  <si>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</si>
  <si>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</si>
  <si>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</si>
  <si>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</si>
  <si>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</si>
  <si>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</si>
  <si>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</si>
  <si>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</si>
  <si>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</si>
  <si>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</si>
  <si>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</si>
  <si>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</si>
  <si>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</si>
  <si>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</si>
  <si>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</si>
  <si>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</si>
  <si>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</si>
  <si>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</si>
  <si>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</si>
  <si>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</si>
  <si>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</si>
  <si>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</si>
  <si>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</si>
  <si>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</si>
  <si>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</si>
  <si>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</si>
  <si>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</si>
  <si>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</si>
  <si>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</si>
  <si>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</si>
  <si>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</si>
  <si>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</si>
  <si>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</si>
  <si>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</si>
  <si>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</si>
  <si>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</si>
  <si>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</si>
  <si>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</si>
  <si>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</si>
  <si>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</si>
  <si>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</si>
  <si>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</si>
  <si>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</si>
  <si>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</si>
  <si>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</si>
  <si>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</si>
  <si>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</si>
  <si>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</si>
  <si>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</si>
  <si>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</si>
  <si>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</si>
  <si>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</si>
  <si>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</si>
  <si>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</si>
  <si>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</si>
  <si>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</si>
  <si>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</si>
  <si>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</si>
  <si>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</si>
  <si>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</si>
  <si>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</si>
  <si>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</si>
  <si>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</si>
  <si>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</si>
  <si>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</si>
  <si>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</si>
  <si>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</si>
  <si>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</si>
  <si>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</si>
  <si>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</si>
  <si>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</si>
  <si>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</si>
  <si>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</si>
  <si>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</si>
  <si>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</si>
  <si>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</si>
  <si>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</si>
  <si>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</si>
  <si>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</si>
  <si>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</si>
  <si>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</si>
  <si>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</si>
  <si>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</si>
  <si>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</si>
  <si>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</si>
  <si>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</si>
  <si>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</si>
  <si>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</si>
  <si>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</si>
  <si>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</si>
  <si>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</si>
  <si>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</si>
  <si>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</si>
  <si>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</si>
  <si>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</si>
  <si>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</si>
  <si>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</si>
  <si>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</si>
  <si>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</si>
  <si>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</si>
  <si>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</si>
  <si>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</si>
  <si>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</si>
  <si>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</si>
  <si>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</si>
  <si>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</si>
  <si>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</si>
  <si>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</si>
  <si>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</si>
  <si>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</si>
  <si>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</si>
  <si>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</si>
  <si>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</si>
  <si>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</si>
  <si>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</si>
  <si>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</si>
  <si>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</si>
  <si>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</si>
  <si>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</si>
  <si>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</si>
  <si>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</si>
  <si>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</si>
  <si>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</si>
  <si>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</si>
  <si>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</si>
  <si>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</si>
  <si>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</si>
  <si>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</si>
  <si>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</si>
  <si>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</si>
  <si>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</si>
  <si>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</si>
  <si>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</si>
  <si>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</si>
  <si>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</si>
  <si>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</si>
  <si>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</si>
  <si>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</si>
  <si>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</si>
  <si>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</si>
  <si>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</si>
  <si>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</si>
  <si>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</si>
  <si>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</si>
  <si>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</si>
  <si>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</si>
  <si>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</si>
  <si>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</si>
  <si>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</si>
  <si>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</si>
  <si>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</si>
  <si>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</si>
  <si>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</si>
  <si>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</si>
  <si>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</si>
  <si>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</si>
  <si>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</si>
  <si>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</si>
  <si>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</si>
  <si>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</si>
  <si>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</si>
  <si>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</si>
  <si>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</si>
  <si>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</si>
  <si>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</si>
  <si>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</si>
  <si>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</si>
  <si>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</si>
  <si>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</si>
  <si>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</si>
  <si>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</si>
  <si>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</si>
  <si>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</si>
  <si>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</si>
  <si>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</si>
  <si>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</si>
  <si>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</si>
  <si>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</si>
  <si>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</si>
  <si>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</si>
  <si>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</si>
  <si>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</si>
  <si>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</si>
  <si>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</si>
  <si>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</si>
  <si>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</si>
  <si>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</si>
  <si>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</si>
  <si>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</si>
  <si>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</si>
  <si>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</si>
  <si>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</si>
  <si>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</si>
  <si>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</si>
  <si>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</si>
  <si>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</si>
  <si>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</si>
  <si>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</si>
  <si>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</si>
  <si>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</si>
  <si>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</si>
  <si>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</si>
  <si>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</si>
  <si>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</si>
  <si>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</si>
  <si>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</si>
  <si>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</si>
  <si>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</si>
  <si>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</si>
  <si>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</si>
  <si>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</si>
  <si>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</si>
  <si>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</si>
  <si>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</si>
  <si>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</si>
  <si>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</si>
  <si>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</si>
  <si>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</si>
  <si>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</si>
  <si>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</si>
  <si>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</si>
  <si>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</si>
  <si>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</si>
  <si>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</si>
  <si>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</si>
  <si>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</si>
  <si>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</si>
  <si>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</si>
  <si>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</si>
  <si>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</si>
  <si>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</si>
  <si>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</si>
  <si>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</si>
  <si>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</si>
  <si>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</si>
  <si>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</si>
  <si>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</si>
  <si>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</si>
  <si>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</si>
  <si>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</si>
  <si>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</si>
  <si>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</si>
  <si>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</si>
  <si>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</si>
  <si>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</si>
  <si>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</si>
  <si>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</si>
  <si>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</si>
  <si>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</si>
  <si>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</si>
  <si>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</si>
  <si>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</si>
  <si>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</si>
  <si>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</si>
  <si>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</si>
  <si>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</si>
  <si>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</si>
  <si>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</si>
  <si>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</si>
  <si>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</si>
  <si>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</si>
  <si>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</si>
  <si>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</si>
  <si>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</si>
  <si>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</si>
  <si>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</si>
  <si>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</si>
  <si>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</si>
  <si>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</si>
  <si>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</si>
  <si>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</si>
  <si>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</si>
  <si>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</si>
  <si>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</si>
  <si>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</si>
  <si>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</si>
  <si>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</si>
  <si>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</si>
  <si>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</si>
  <si>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</si>
  <si>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</si>
  <si>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</si>
  <si>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</si>
  <si>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</si>
  <si>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</si>
  <si>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</si>
  <si>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</si>
  <si>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</si>
  <si>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</si>
  <si>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</si>
  <si>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</si>
  <si>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</si>
  <si>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</si>
  <si>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</si>
  <si>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</si>
  <si>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</si>
  <si>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</si>
  <si>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</si>
  <si>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</si>
  <si>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</si>
  <si>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</si>
  <si>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</si>
  <si>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</si>
  <si>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</si>
  <si>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</si>
  <si>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</si>
  <si>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</si>
  <si>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</si>
  <si>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</si>
  <si>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</si>
  <si>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</si>
  <si>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</si>
  <si>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</si>
  <si>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</si>
  <si>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</si>
  <si>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</si>
  <si>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</si>
  <si>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</si>
  <si>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</si>
  <si>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</si>
  <si>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</si>
  <si>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</si>
  <si>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</si>
  <si>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</si>
  <si>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</si>
  <si>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</si>
  <si>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</si>
  <si>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</si>
  <si>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</si>
  <si>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</si>
  <si>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</si>
  <si>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</si>
  <si>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</si>
  <si>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</si>
  <si>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</si>
  <si>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</si>
  <si>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</si>
  <si>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</si>
  <si>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</si>
  <si>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</si>
  <si>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</si>
  <si>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</si>
  <si>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</si>
  <si>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</si>
  <si>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</si>
  <si>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</si>
  <si>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</si>
  <si>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</si>
  <si>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</si>
  <si>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</si>
  <si>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</si>
  <si>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</si>
  <si>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</si>
  <si>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</si>
  <si>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</si>
  <si>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</si>
  <si>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</si>
  <si>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</si>
  <si>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</si>
  <si>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</si>
  <si>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</si>
  <si>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</si>
  <si>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</si>
  <si>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</si>
  <si>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</si>
  <si>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</si>
  <si>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</si>
  <si>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</si>
  <si>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</si>
  <si>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</si>
  <si>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</si>
  <si>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</si>
  <si>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</si>
  <si>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</si>
  <si>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</si>
  <si>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</si>
  <si>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</si>
  <si>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</si>
  <si>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</si>
  <si>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</si>
  <si>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</si>
  <si>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</si>
  <si>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</si>
  <si>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</si>
  <si>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</si>
  <si>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</si>
  <si>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</si>
  <si>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</si>
  <si>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</si>
  <si>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</si>
  <si>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</si>
  <si>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</si>
  <si>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</si>
  <si>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</si>
  <si>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</si>
  <si>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</si>
  <si>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</si>
  <si>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</si>
  <si>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</si>
  <si>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</si>
  <si>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</si>
  <si>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</si>
  <si>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</si>
  <si>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</si>
  <si>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</si>
  <si>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</si>
  <si>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</si>
  <si>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</si>
  <si>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</si>
  <si>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</si>
  <si>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</si>
  <si>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</si>
  <si>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</si>
  <si>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</si>
  <si>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</si>
  <si>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</si>
  <si>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</si>
  <si>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</si>
  <si>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</si>
  <si>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</si>
  <si>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</si>
  <si>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</si>
  <si>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</si>
  <si>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</si>
  <si>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</si>
  <si>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</si>
  <si>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</si>
  <si>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</si>
  <si>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</si>
  <si>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</si>
  <si>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</si>
  <si>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</si>
  <si>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</si>
  <si>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</si>
  <si>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</si>
  <si>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</si>
  <si>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</si>
  <si>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</si>
  <si>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</si>
  <si>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</si>
  <si>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</si>
  <si>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</si>
  <si>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</si>
  <si>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</si>
  <si>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</si>
  <si>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</si>
  <si>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</si>
  <si>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</si>
  <si>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</si>
  <si>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</si>
  <si>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</si>
  <si>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</si>
  <si>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</si>
  <si>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</si>
  <si>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</si>
  <si>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</si>
  <si>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</si>
  <si>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</si>
  <si>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</si>
  <si>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</si>
  <si>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</si>
  <si>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</si>
  <si>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</si>
  <si>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</si>
  <si>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</si>
  <si>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</si>
  <si>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</si>
  <si>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</si>
  <si>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</si>
  <si>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</si>
  <si>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</si>
  <si>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</si>
  <si>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</si>
  <si>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</si>
  <si>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</si>
  <si>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</si>
  <si>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</si>
  <si>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</si>
  <si>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</si>
  <si>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</si>
  <si>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</si>
  <si>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</si>
  <si>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</si>
  <si>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</si>
  <si>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</si>
  <si>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</si>
  <si>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</si>
  <si>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</si>
  <si>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</si>
  <si>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</si>
  <si>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</si>
  <si>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</si>
  <si>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</si>
  <si>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</si>
  <si>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</si>
  <si>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</si>
  <si>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</si>
  <si>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</si>
  <si>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</si>
  <si>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</si>
  <si>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</si>
  <si>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</si>
  <si>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</si>
  <si>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</si>
  <si>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</si>
  <si>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</si>
  <si>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</si>
  <si>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</si>
  <si>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</si>
  <si>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</si>
  <si>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</si>
  <si>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</si>
  <si>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</si>
  <si>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</si>
  <si>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</si>
  <si>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</si>
  <si>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</si>
  <si>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</si>
  <si>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</si>
  <si>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</si>
  <si>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</si>
  <si>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</si>
  <si>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</si>
  <si>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</si>
  <si>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</si>
  <si>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</si>
  <si>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</si>
  <si>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</si>
  <si>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</si>
  <si>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</si>
  <si>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</si>
  <si>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</si>
  <si>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</si>
  <si>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</si>
  <si>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</si>
  <si>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</si>
  <si>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</si>
  <si>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</si>
  <si>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</si>
  <si>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</si>
  <si>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</si>
  <si>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</si>
  <si>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</si>
  <si>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</si>
  <si>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</si>
  <si>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</si>
  <si>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</si>
  <si>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</si>
  <si>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</si>
  <si>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</si>
  <si>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</si>
  <si>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</si>
  <si>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</si>
  <si>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</si>
  <si>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</si>
  <si>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</si>
  <si>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</si>
  <si>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</si>
  <si>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</si>
  <si>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</si>
  <si>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</si>
  <si>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</si>
  <si>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</si>
  <si>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</si>
  <si>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</si>
  <si>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</si>
  <si>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</si>
  <si>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</si>
  <si>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</si>
  <si>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</si>
  <si>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</si>
  <si>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</si>
  <si>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</si>
  <si>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</si>
  <si>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</si>
  <si>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</si>
  <si>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</si>
  <si>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</si>
  <si>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</si>
  <si>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</si>
  <si>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</si>
  <si>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</si>
  <si>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</si>
  <si>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</si>
  <si>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</si>
  <si>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</si>
  <si>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</si>
  <si>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</si>
  <si>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</si>
  <si>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</si>
  <si>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</si>
  <si>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</si>
  <si>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</si>
  <si>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</si>
  <si>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</si>
  <si>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</si>
  <si>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</si>
  <si>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</si>
  <si>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</si>
  <si>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</si>
  <si>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</si>
  <si>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</si>
  <si>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</si>
  <si>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</si>
  <si>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</si>
  <si>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</si>
  <si>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</si>
  <si>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</si>
  <si>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</si>
  <si>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</si>
  <si>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</si>
  <si>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</si>
  <si>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</si>
  <si>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</si>
  <si>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</si>
  <si>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</si>
  <si>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</si>
  <si>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</si>
  <si>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</si>
  <si>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</si>
  <si>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</si>
  <si>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</si>
  <si>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</si>
  <si>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</si>
  <si>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</si>
  <si>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</si>
  <si>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</si>
  <si>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</si>
  <si>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</si>
  <si>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</si>
  <si>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</si>
  <si>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</si>
  <si>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</si>
  <si>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</si>
  <si>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</si>
  <si>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</si>
  <si>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</si>
  <si>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</si>
  <si>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</si>
  <si>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</si>
  <si>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</si>
  <si>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</si>
  <si>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</si>
  <si>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</si>
  <si>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</si>
  <si>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</si>
  <si>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</si>
  <si>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</si>
  <si>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</si>
  <si>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</si>
  <si>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</si>
  <si>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</si>
  <si>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</si>
  <si>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</si>
  <si>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</si>
  <si>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</si>
  <si>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</si>
  <si>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</si>
  <si>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</si>
  <si>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</si>
  <si>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</si>
  <si>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</si>
  <si>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</si>
  <si>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</si>
  <si>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</si>
  <si>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</si>
  <si>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</si>
  <si>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</si>
  <si>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</si>
  <si>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</si>
  <si>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</si>
  <si>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</si>
  <si>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</si>
  <si>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</si>
  <si>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</si>
  <si>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</si>
  <si>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</si>
  <si>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</si>
  <si>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</si>
  <si>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</si>
  <si>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</si>
  <si>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</si>
  <si>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</si>
  <si>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</si>
  <si>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</si>
  <si>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</si>
  <si>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</si>
  <si>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</si>
  <si>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</si>
  <si>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</si>
  <si>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</si>
  <si>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</si>
  <si>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</si>
  <si>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</si>
  <si>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</si>
  <si>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</si>
  <si>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</si>
  <si>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</si>
  <si>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</si>
  <si>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</si>
  <si>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</si>
  <si>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</si>
  <si>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</si>
  <si>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</si>
  <si>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</si>
  <si>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</si>
  <si>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</si>
  <si>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</si>
  <si>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</si>
  <si>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</si>
  <si>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</si>
  <si>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</si>
  <si>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</si>
  <si>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</si>
  <si>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</si>
  <si>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</si>
  <si>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</si>
  <si>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</si>
  <si>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</si>
  <si>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</si>
  <si>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</si>
  <si>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</si>
  <si>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</si>
  <si>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</si>
  <si>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</si>
  <si>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</si>
  <si>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</si>
  <si>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</si>
  <si>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</si>
  <si>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</si>
  <si>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</si>
  <si>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</si>
  <si>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</si>
  <si>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</si>
  <si>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</si>
  <si>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</si>
  <si>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</si>
  <si>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</si>
  <si>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</si>
  <si>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</si>
  <si>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</si>
  <si>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</si>
  <si>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</si>
  <si>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</si>
  <si>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</si>
  <si>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</si>
  <si>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</si>
  <si>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</si>
  <si>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</si>
  <si>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</si>
  <si>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</si>
  <si>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</si>
  <si>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</si>
  <si>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</si>
  <si>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</si>
  <si>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</si>
  <si>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</si>
  <si>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</si>
  <si>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</si>
  <si>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</si>
  <si>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</si>
  <si>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</si>
  <si>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</si>
  <si>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</si>
  <si>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</si>
  <si>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</si>
  <si>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</si>
  <si>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</si>
  <si>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</si>
  <si>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</si>
  <si>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</si>
  <si>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</si>
  <si>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</si>
  <si>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</si>
  <si>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</si>
  <si>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</si>
  <si>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</si>
  <si>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</si>
  <si>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</si>
  <si>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</si>
  <si>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</si>
  <si>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</si>
  <si>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</si>
  <si>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</si>
  <si>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</si>
  <si>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</si>
  <si>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</si>
  <si>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</si>
  <si>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</si>
  <si>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</si>
  <si>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</si>
  <si>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</si>
  <si>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</si>
  <si>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</si>
  <si>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</si>
  <si>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</si>
  <si>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</si>
  <si>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</si>
  <si>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</si>
  <si>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</si>
  <si>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</si>
  <si>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</si>
  <si>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</si>
  <si>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</si>
  <si>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</si>
  <si>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</si>
  <si>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</si>
  <si>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</si>
  <si>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</si>
  <si>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</si>
  <si>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</si>
  <si>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</si>
  <si>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</si>
  <si>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</si>
  <si>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</si>
  <si>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</si>
  <si>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</si>
  <si>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</si>
  <si>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</si>
  <si>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</si>
  <si>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</si>
  <si>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</si>
  <si>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</si>
  <si>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</si>
  <si>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</si>
  <si>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</si>
  <si>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</si>
  <si>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</si>
  <si>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</si>
  <si>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</si>
  <si>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</si>
  <si>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</si>
  <si>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</si>
  <si>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</si>
  <si>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</si>
  <si>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</si>
  <si>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</si>
  <si>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</si>
  <si>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</si>
  <si>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</si>
  <si>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</si>
  <si>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</si>
  <si>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</si>
  <si>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</si>
  <si>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</si>
  <si>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</si>
  <si>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</si>
  <si>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</si>
  <si>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</si>
  <si>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</si>
  <si>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</si>
  <si>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</si>
  <si>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</si>
  <si>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</si>
  <si>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</si>
  <si>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</si>
  <si>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</si>
  <si>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</si>
  <si>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</si>
  <si>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</si>
  <si>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</si>
  <si>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</si>
  <si>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</si>
  <si>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</si>
  <si>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</si>
  <si>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</si>
  <si>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</si>
  <si>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</si>
  <si>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</si>
  <si>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</si>
  <si>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</si>
  <si>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</si>
  <si>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</si>
  <si>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</si>
  <si>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</si>
  <si>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</si>
  <si>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</si>
  <si>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</si>
  <si>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</si>
  <si>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</si>
  <si>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</si>
  <si>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</si>
  <si>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</si>
  <si>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</si>
  <si>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</si>
  <si>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</si>
  <si>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</si>
  <si>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</si>
  <si>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</si>
  <si>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</si>
  <si>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</si>
  <si>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</si>
  <si>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</si>
  <si>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</si>
  <si>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</si>
  <si>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</si>
  <si>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</si>
  <si>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</si>
  <si>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</si>
  <si>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</si>
  <si>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</si>
  <si>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</si>
  <si>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</si>
  <si>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</si>
  <si>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</si>
  <si>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</si>
  <si>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</si>
  <si>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</si>
  <si>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</si>
  <si>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</si>
  <si>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</si>
  <si>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</si>
  <si>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</si>
  <si>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</si>
  <si>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</si>
  <si>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</si>
  <si>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</si>
  <si>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</si>
  <si>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</si>
  <si>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</si>
  <si>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</si>
  <si>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</si>
  <si>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</si>
  <si>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</si>
  <si>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</si>
  <si>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</si>
  <si>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</si>
  <si>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</si>
  <si>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</si>
  <si>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</si>
  <si>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</si>
  <si>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</si>
  <si>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</si>
  <si>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</si>
  <si>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</si>
  <si>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</si>
  <si>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</si>
  <si>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</si>
  <si>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</si>
  <si>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</si>
  <si>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</si>
  <si>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</si>
  <si>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</si>
  <si>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</si>
  <si>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</si>
  <si>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</si>
  <si>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</si>
  <si>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</si>
  <si>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</si>
  <si>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</si>
  <si>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</si>
  <si>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</si>
  <si>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</si>
  <si>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</si>
  <si>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</si>
  <si>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</si>
  <si>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</si>
  <si>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</si>
  <si>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</si>
  <si>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</si>
  <si>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</si>
  <si>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</si>
  <si>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</si>
  <si>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</si>
  <si>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</si>
  <si>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</si>
  <si>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</si>
  <si>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</si>
  <si>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</si>
  <si>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</si>
  <si>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</si>
  <si>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</si>
  <si>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</si>
  <si>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</si>
  <si>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</si>
  <si>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</si>
  <si>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</si>
  <si>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</si>
  <si>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</si>
  <si>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</si>
  <si>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</si>
  <si>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</si>
  <si>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</si>
  <si>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</si>
  <si>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</si>
  <si>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</si>
  <si>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</si>
  <si>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</si>
  <si>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</si>
  <si>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</si>
  <si>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</si>
  <si>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</si>
  <si>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</si>
  <si>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</si>
  <si>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</si>
  <si>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</si>
  <si>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</si>
  <si>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</si>
  <si>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</si>
  <si>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</si>
  <si>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</si>
  <si>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</si>
  <si>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</si>
  <si>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</si>
  <si>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</si>
  <si>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</si>
  <si>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</si>
  <si>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</si>
  <si>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</si>
  <si>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</si>
  <si>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</si>
  <si>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</si>
  <si>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</si>
  <si>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</si>
  <si>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</si>
  <si>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</si>
  <si>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</si>
  <si>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</si>
  <si>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</si>
  <si>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</si>
  <si>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</si>
  <si>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</si>
  <si>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</si>
  <si>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</si>
  <si>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</si>
  <si>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</si>
  <si>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</si>
  <si>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</si>
  <si>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</si>
  <si>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</si>
  <si>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</si>
  <si>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</si>
  <si>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</si>
  <si>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</si>
  <si>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</si>
  <si>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</si>
  <si>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</si>
  <si>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</si>
  <si>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</si>
  <si>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</si>
  <si>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</si>
  <si>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</si>
  <si>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</si>
  <si>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</si>
  <si>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</si>
  <si>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</si>
  <si>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</si>
  <si>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</si>
  <si>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</si>
  <si>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</si>
  <si>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</si>
  <si>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</si>
  <si>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</si>
  <si>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</si>
  <si>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</si>
  <si>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</si>
  <si>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</si>
  <si>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</si>
  <si>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</si>
  <si>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</si>
  <si>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</si>
  <si>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</si>
  <si>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</si>
  <si>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</si>
  <si>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</si>
  <si>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</si>
  <si>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</si>
  <si>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</si>
  <si>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</si>
  <si>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</si>
  <si>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</si>
  <si>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</si>
  <si>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</si>
  <si>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</si>
  <si>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</si>
  <si>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</si>
  <si>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</si>
  <si>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</si>
  <si>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</si>
  <si>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</si>
  <si>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</si>
  <si>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</si>
  <si>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</si>
  <si>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</si>
  <si>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</si>
  <si>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</si>
  <si>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</si>
  <si>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</si>
  <si>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</si>
  <si>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</si>
  <si>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</si>
  <si>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</si>
  <si>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</si>
  <si>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</si>
  <si>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</si>
  <si>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</si>
  <si>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</si>
  <si>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</si>
  <si>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</si>
  <si>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</si>
  <si>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</si>
  <si>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</si>
  <si>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</si>
  <si>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</si>
  <si>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</si>
  <si>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</si>
  <si>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</si>
  <si>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</si>
  <si>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</si>
  <si>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</si>
  <si>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</si>
  <si>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</si>
  <si>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</si>
  <si>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</si>
  <si>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</si>
  <si>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</si>
  <si>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</si>
  <si>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</si>
  <si>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</si>
  <si>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</si>
  <si>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</si>
  <si>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</si>
  <si>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</si>
  <si>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</si>
  <si>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</si>
  <si>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</si>
  <si>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</si>
  <si>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</si>
  <si>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</si>
  <si>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</si>
  <si>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</si>
  <si>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</si>
  <si>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</si>
  <si>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</si>
  <si>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</si>
  <si>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</si>
  <si>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</si>
  <si>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</si>
  <si>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</si>
  <si>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</si>
  <si>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</si>
  <si>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</si>
  <si>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</si>
  <si>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</si>
  <si>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</si>
  <si>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</si>
  <si>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</si>
  <si>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</si>
  <si>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</si>
  <si>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</si>
  <si>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</si>
  <si>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</si>
  <si>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</si>
  <si>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</si>
  <si>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</si>
  <si>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</si>
  <si>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</si>
  <si>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</si>
  <si>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</si>
  <si>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</si>
  <si>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</si>
  <si>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</si>
  <si>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</si>
  <si>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</si>
  <si>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</si>
  <si>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</si>
  <si>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</si>
  <si>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</si>
  <si>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</si>
  <si>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</si>
  <si>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</si>
  <si>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</si>
  <si>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</si>
  <si>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</si>
  <si>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</si>
  <si>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</si>
  <si>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</si>
  <si>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</si>
  <si>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</si>
  <si>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</si>
  <si>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</si>
  <si>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</si>
  <si>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</si>
  <si>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</si>
  <si>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</si>
  <si>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</si>
  <si>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</si>
  <si>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</si>
  <si>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</si>
  <si>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</si>
  <si>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</si>
  <si>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</si>
  <si>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</si>
  <si>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</si>
  <si>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</si>
  <si>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</si>
  <si>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</si>
  <si>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</si>
  <si>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</si>
  <si>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</si>
  <si>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</si>
  <si>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</si>
  <si>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</si>
  <si>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</si>
  <si>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</si>
  <si>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</si>
  <si>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</si>
  <si>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</si>
  <si>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</si>
  <si>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</si>
  <si>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</si>
  <si>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</si>
  <si>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</si>
  <si>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</si>
  <si>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</si>
  <si>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</si>
  <si>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</si>
  <si>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</si>
  <si>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</si>
  <si>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</si>
  <si>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</si>
  <si>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</si>
  <si>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</si>
  <si>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</si>
  <si>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</si>
  <si>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</si>
  <si>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</si>
  <si>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</si>
  <si>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</si>
  <si>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</si>
  <si>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</si>
  <si>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</si>
  <si>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</si>
  <si>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</si>
  <si>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</si>
  <si>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</si>
  <si>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</si>
  <si>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</si>
  <si>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</si>
  <si>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</si>
  <si>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</si>
  <si>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</si>
  <si>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</si>
  <si>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</si>
  <si>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</si>
  <si>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</si>
  <si>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</si>
  <si>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</si>
  <si>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</si>
  <si>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</si>
  <si>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</si>
  <si>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</si>
  <si>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</si>
  <si>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</si>
  <si>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</si>
  <si>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</si>
  <si>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</si>
  <si>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</si>
  <si>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</si>
  <si>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</si>
  <si>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</si>
  <si>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</si>
  <si>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</si>
  <si>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</si>
  <si>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</si>
  <si>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</si>
  <si>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</si>
  <si>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</si>
  <si>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</si>
  <si>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</si>
  <si>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</si>
  <si>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</si>
  <si>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</si>
  <si>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</si>
  <si>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</si>
  <si>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</si>
  <si>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</si>
  <si>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</si>
  <si>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</si>
  <si>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</si>
  <si>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</si>
  <si>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</si>
  <si>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</si>
  <si>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</si>
  <si>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</si>
  <si>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</si>
  <si>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</si>
  <si>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</si>
  <si>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</si>
  <si>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</si>
  <si>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</si>
  <si>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</si>
  <si>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</si>
  <si>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</si>
  <si>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</si>
  <si>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</si>
  <si>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</si>
  <si>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</si>
  <si>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</si>
  <si>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</si>
  <si>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</si>
  <si>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</si>
  <si>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</si>
  <si>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</si>
  <si>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</si>
  <si>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</si>
  <si>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</si>
  <si>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</si>
  <si>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</si>
  <si>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</si>
  <si>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</si>
  <si>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</si>
  <si>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</si>
  <si>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</si>
  <si>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</si>
  <si>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</si>
  <si>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</si>
  <si>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</si>
  <si>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</si>
  <si>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</si>
  <si>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</si>
  <si>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</si>
  <si>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</si>
  <si>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</si>
  <si>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</si>
  <si>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</si>
  <si>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</si>
  <si>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</si>
  <si>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</si>
  <si>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</si>
  <si>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</si>
  <si>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</si>
  <si>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</si>
  <si>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</si>
  <si>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</si>
  <si>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</si>
  <si>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</si>
  <si>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</si>
  <si>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</si>
  <si>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</si>
  <si>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</si>
  <si>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</si>
  <si>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</si>
  <si>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</si>
  <si>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</si>
  <si>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</si>
  <si>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</si>
  <si>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</si>
  <si>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</si>
  <si>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</si>
  <si>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</si>
  <si>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</si>
  <si>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</si>
  <si>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</si>
  <si>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</si>
  <si>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</si>
  <si>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</si>
  <si>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</si>
  <si>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</si>
  <si>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</si>
  <si>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</si>
  <si>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</si>
  <si>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</si>
  <si>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</si>
  <si>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</si>
  <si>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</si>
  <si>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</si>
  <si>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</si>
  <si>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</si>
  <si>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</si>
  <si>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</si>
  <si>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</si>
  <si>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</si>
  <si>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</si>
  <si>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</si>
  <si>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</si>
  <si>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</si>
  <si>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</si>
  <si>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</si>
  <si>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</si>
  <si>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</si>
  <si>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</si>
  <si>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</si>
  <si>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</si>
  <si>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</si>
  <si>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</si>
  <si>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</si>
  <si>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</si>
  <si>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</si>
  <si>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</si>
  <si>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</si>
  <si>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</si>
  <si>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</si>
  <si>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</si>
  <si>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</si>
  <si>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</si>
  <si>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</si>
  <si>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</si>
  <si>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</si>
  <si>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</si>
  <si>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</si>
  <si>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</si>
  <si>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</si>
  <si>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</si>
  <si>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</si>
  <si>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</si>
  <si>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</si>
  <si>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</si>
  <si>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</si>
  <si>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</si>
  <si>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</si>
  <si>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</si>
  <si>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</si>
  <si>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</si>
  <si>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</si>
  <si>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</si>
  <si>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</si>
  <si>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</si>
  <si>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</si>
  <si>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</si>
  <si>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</si>
  <si>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</si>
  <si>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</si>
  <si>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</si>
  <si>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</si>
  <si>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</si>
  <si>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</si>
  <si>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</si>
  <si>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</si>
  <si>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</si>
  <si>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</si>
  <si>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</si>
  <si>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</si>
  <si>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</si>
  <si>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</si>
  <si>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</si>
  <si>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</si>
  <si>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</si>
  <si>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</si>
  <si>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</si>
  <si>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</si>
  <si>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</si>
  <si>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</si>
  <si>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</si>
  <si>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</si>
  <si>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</si>
  <si>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</si>
  <si>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</si>
  <si>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</si>
  <si>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</si>
  <si>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</si>
  <si>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</si>
  <si>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</si>
  <si>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</si>
  <si>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</si>
  <si>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</si>
  <si>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</si>
  <si>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</si>
  <si>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</si>
  <si>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</si>
  <si>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</si>
  <si>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</si>
  <si>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</si>
  <si>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</si>
  <si>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</si>
  <si>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</si>
  <si>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</si>
  <si>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</si>
  <si>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</si>
  <si>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</si>
  <si>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</si>
  <si>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</si>
  <si>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</si>
  <si>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</si>
  <si>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</si>
  <si>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</si>
  <si>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</si>
  <si>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</si>
  <si>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</si>
  <si>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</si>
  <si>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</si>
  <si>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</si>
  <si>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</si>
  <si>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</si>
  <si>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</si>
  <si>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</si>
  <si>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</si>
  <si>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</si>
  <si>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</si>
  <si>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</si>
  <si>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</si>
  <si>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</si>
  <si>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</si>
  <si>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</si>
  <si>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</si>
  <si>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</si>
  <si>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</si>
  <si>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</si>
  <si>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</si>
  <si>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</si>
  <si>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</si>
  <si>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</si>
  <si>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</si>
  <si>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</si>
  <si>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</si>
  <si>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</si>
  <si>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</si>
  <si>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</si>
  <si>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</si>
  <si>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</si>
  <si>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</si>
  <si>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</si>
  <si>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</si>
  <si>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</si>
  <si>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</si>
  <si>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</si>
  <si>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</si>
  <si>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</si>
  <si>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</si>
  <si>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</si>
  <si>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</si>
  <si>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</si>
  <si>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</si>
  <si>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</si>
  <si>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</si>
  <si>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</si>
  <si>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</si>
  <si>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</si>
  <si>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</si>
  <si>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</si>
  <si>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</si>
  <si>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</si>
  <si>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</si>
  <si>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</si>
  <si>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</si>
  <si>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</si>
  <si>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</si>
  <si>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</si>
  <si>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</si>
  <si>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</si>
  <si>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</si>
  <si>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</si>
  <si>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</si>
  <si>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</si>
  <si>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</si>
  <si>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</si>
  <si>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</si>
  <si>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</si>
  <si>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</si>
  <si>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</si>
  <si>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</si>
  <si>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</si>
  <si>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</si>
  <si>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</si>
  <si>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</si>
  <si>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</si>
  <si>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</si>
  <si>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</si>
  <si>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</si>
  <si>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</si>
  <si>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</si>
  <si>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</si>
  <si>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</si>
  <si>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</si>
  <si>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</si>
  <si>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</si>
  <si>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</si>
  <si>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</si>
  <si>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</si>
  <si>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</si>
  <si>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</si>
  <si>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</si>
  <si>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</si>
  <si>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</si>
  <si>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</si>
  <si>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</si>
  <si>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</si>
  <si>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</si>
  <si>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</si>
  <si>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</si>
  <si>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</si>
  <si>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</si>
  <si>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</si>
  <si>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</si>
  <si>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</si>
  <si>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</si>
  <si>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</si>
  <si>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</si>
  <si>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</si>
  <si>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</si>
  <si>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</si>
  <si>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</si>
  <si>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</si>
  <si>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</si>
  <si>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</si>
  <si>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</si>
  <si>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</si>
  <si>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</si>
  <si>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</si>
  <si>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</si>
  <si>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</si>
  <si>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</si>
  <si>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</si>
  <si>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</si>
  <si>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</si>
  <si>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</si>
  <si>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</si>
  <si>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</si>
  <si>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</si>
  <si>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</si>
  <si>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</si>
  <si>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</si>
  <si>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</si>
  <si>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</si>
  <si>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</si>
  <si>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</si>
  <si>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</si>
  <si>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</si>
  <si>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</si>
  <si>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</si>
  <si>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</si>
  <si>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</si>
  <si>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</si>
  <si>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</si>
  <si>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</si>
  <si>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</si>
  <si>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</si>
  <si>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</si>
  <si>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</si>
  <si>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</si>
  <si>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</si>
  <si>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</si>
  <si>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</si>
  <si>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</si>
  <si>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</si>
  <si>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</si>
  <si>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</si>
  <si>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</si>
  <si>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</si>
  <si>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</si>
  <si>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</si>
  <si>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</si>
  <si>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</si>
  <si>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</si>
  <si>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</si>
  <si>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</si>
  <si>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</si>
  <si>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</si>
  <si>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</si>
  <si>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</si>
  <si>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</si>
  <si>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</si>
  <si>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</si>
  <si>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</si>
  <si>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</si>
  <si>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</si>
  <si>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</si>
  <si>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</si>
  <si>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</si>
  <si>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</si>
  <si>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</si>
  <si>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</si>
  <si>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</si>
  <si>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</si>
  <si>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</si>
  <si>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</si>
  <si>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</si>
  <si>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</si>
  <si>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</si>
  <si>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</si>
  <si>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</si>
  <si>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</si>
  <si>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</si>
  <si>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</si>
  <si>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</si>
  <si>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</si>
  <si>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</si>
  <si>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</si>
  <si>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</si>
  <si>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</si>
  <si>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</si>
  <si>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</si>
  <si>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</si>
  <si>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</si>
  <si>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</si>
  <si>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</si>
  <si>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</si>
  <si>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</si>
  <si>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</si>
  <si>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</si>
  <si>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</si>
  <si>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</si>
  <si>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</si>
  <si>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</si>
  <si>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</si>
  <si>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</si>
  <si>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</si>
  <si>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</si>
  <si>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</si>
  <si>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</si>
  <si>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</si>
  <si>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</si>
  <si>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</si>
  <si>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</si>
  <si>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</si>
  <si>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</si>
  <si>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</si>
  <si>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</si>
  <si>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</si>
  <si>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</si>
  <si>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</si>
  <si>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</si>
  <si>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</si>
  <si>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</si>
  <si>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</si>
  <si>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</si>
  <si>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</si>
  <si>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</si>
  <si>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</si>
  <si>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</si>
  <si>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</si>
  <si>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</si>
  <si>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</si>
  <si>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</si>
  <si>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</si>
  <si>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</si>
  <si>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</si>
  <si>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</si>
  <si>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</si>
  <si>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</si>
  <si>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</si>
  <si>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</si>
  <si>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</si>
  <si>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</si>
  <si>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</si>
  <si>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</si>
  <si>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</si>
  <si>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</si>
  <si>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</si>
  <si>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</si>
  <si>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</si>
  <si>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</si>
  <si>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</si>
  <si>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</si>
  <si>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</si>
  <si>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</si>
  <si>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</si>
  <si>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</si>
  <si>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</si>
  <si>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</si>
  <si>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</si>
  <si>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</si>
  <si>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</si>
  <si>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</si>
  <si>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</si>
  <si>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</si>
  <si>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</si>
  <si>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</si>
  <si>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</si>
  <si>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</si>
  <si>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</si>
  <si>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</si>
  <si>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</si>
  <si>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</si>
  <si>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</si>
  <si>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</si>
  <si>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</si>
  <si>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</si>
  <si>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</si>
  <si>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</si>
  <si>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</si>
  <si>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</si>
  <si>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</si>
  <si>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</si>
  <si>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</si>
  <si>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</si>
  <si>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</si>
  <si>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</si>
  <si>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</si>
  <si>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</si>
  <si>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</si>
  <si>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</si>
  <si>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</si>
  <si>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</si>
  <si>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</si>
  <si>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</si>
  <si>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</si>
  <si>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</si>
  <si>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</si>
  <si>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</si>
  <si>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</si>
  <si>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</si>
  <si>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</si>
  <si>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</si>
  <si>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</si>
  <si>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</si>
  <si>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</si>
  <si>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</si>
  <si>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</si>
  <si>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</si>
  <si>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</si>
  <si>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</si>
  <si>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</si>
  <si>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</si>
  <si>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</si>
  <si>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</si>
  <si>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</si>
  <si>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</si>
  <si>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</si>
  <si>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</si>
  <si>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</si>
  <si>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</si>
  <si>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</si>
  <si>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</si>
  <si>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</si>
  <si>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</si>
  <si>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</si>
  <si>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</si>
  <si>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</si>
  <si>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</si>
  <si>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</si>
  <si>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</si>
  <si>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</si>
  <si>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</si>
  <si>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</si>
  <si>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</si>
  <si>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</si>
  <si>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</si>
  <si>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</si>
  <si>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</si>
  <si>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</si>
  <si>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</si>
  <si>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</si>
  <si>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</si>
  <si>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</si>
  <si>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</si>
  <si>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</si>
  <si>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</si>
  <si>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</si>
  <si>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</si>
  <si>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</si>
  <si>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</si>
  <si>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</si>
  <si>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</si>
  <si>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</si>
  <si>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</si>
  <si>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</si>
  <si>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</si>
  <si>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</si>
  <si>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</si>
  <si>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</si>
  <si>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</si>
  <si>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</si>
  <si>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</si>
  <si>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</si>
  <si>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</si>
  <si>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</si>
  <si>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</si>
  <si>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</si>
  <si>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</si>
  <si>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</si>
  <si>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</si>
  <si>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</si>
  <si>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</si>
  <si>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</si>
  <si>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</si>
  <si>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</si>
  <si>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</si>
  <si>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</si>
  <si>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</si>
  <si>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</si>
  <si>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</si>
  <si>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</si>
  <si>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</si>
  <si>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</si>
  <si>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</si>
  <si>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</si>
  <si>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</si>
  <si>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</si>
  <si>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</si>
  <si>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</si>
  <si>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</si>
  <si>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</si>
  <si>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</si>
  <si>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</si>
  <si>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</si>
  <si>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</si>
  <si>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</si>
  <si>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</si>
  <si>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</si>
  <si>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</si>
  <si>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</si>
  <si>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</si>
  <si>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</si>
  <si>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</si>
  <si>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</si>
  <si>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</si>
  <si>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</si>
  <si>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</si>
  <si>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</si>
  <si>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</si>
  <si>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</si>
  <si>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</si>
  <si>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</si>
  <si>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</si>
  <si>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</si>
  <si>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</si>
  <si>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</si>
  <si>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</si>
  <si>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</si>
  <si>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</si>
  <si>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</si>
  <si>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</si>
  <si>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</si>
  <si>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</si>
  <si>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</si>
  <si>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</si>
  <si>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</si>
  <si>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</si>
  <si>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</si>
  <si>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</si>
  <si>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</si>
  <si>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</si>
  <si>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</si>
  <si>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</si>
  <si>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</si>
  <si>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</si>
  <si>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</si>
  <si>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</si>
  <si>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</si>
  <si>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</si>
  <si>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</si>
  <si>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</si>
  <si>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</si>
  <si>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</si>
  <si>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</si>
  <si>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</si>
  <si>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</si>
  <si>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</si>
  <si>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</si>
  <si>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</si>
  <si>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</si>
  <si>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</si>
  <si>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</si>
  <si>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</si>
  <si>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</si>
  <si>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</si>
  <si>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</si>
  <si>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</si>
  <si>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</si>
  <si>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</si>
  <si>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</si>
  <si>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</si>
  <si>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</si>
  <si>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</si>
  <si>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</si>
  <si>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</si>
  <si>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</si>
  <si>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</si>
  <si>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</si>
  <si>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</si>
  <si>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</si>
  <si>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</si>
  <si>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</si>
  <si>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</si>
  <si>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</si>
  <si>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</si>
  <si>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</si>
  <si>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</si>
  <si>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</si>
  <si>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</si>
  <si>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</si>
  <si>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</si>
  <si>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</si>
  <si>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</si>
  <si>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</si>
  <si>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</si>
  <si>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</si>
  <si>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</si>
  <si>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</si>
  <si>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</si>
  <si>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</si>
  <si>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</si>
  <si>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</si>
  <si>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</si>
  <si>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</si>
  <si>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</si>
  <si>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</si>
  <si>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</si>
  <si>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</si>
  <si>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</si>
  <si>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</si>
  <si>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</si>
  <si>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</si>
  <si>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</si>
  <si>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</si>
  <si>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</si>
  <si>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</si>
  <si>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</si>
  <si>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</si>
  <si>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</si>
  <si>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</si>
  <si>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</si>
  <si>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</si>
  <si>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</si>
  <si>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</si>
  <si>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</si>
  <si>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</si>
  <si>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</si>
  <si>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</si>
  <si>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</si>
  <si>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</si>
  <si>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</si>
  <si>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</si>
  <si>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</si>
  <si>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</si>
  <si>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</si>
  <si>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</si>
  <si>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</si>
  <si>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</si>
  <si>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</si>
  <si>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</si>
  <si>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</si>
  <si>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</si>
  <si>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</si>
  <si>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</si>
  <si>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</si>
  <si>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</si>
  <si>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</si>
  <si>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</si>
  <si>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</si>
  <si>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</si>
  <si>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</si>
  <si>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</si>
  <si>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</si>
  <si>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</si>
  <si>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</si>
  <si>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</si>
  <si>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</si>
  <si>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</si>
  <si>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</si>
  <si>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</si>
  <si>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</si>
  <si>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</si>
  <si>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</si>
  <si>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</si>
  <si>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</si>
  <si>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</si>
  <si>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</si>
  <si>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</si>
  <si>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</si>
  <si>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</si>
  <si>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</si>
  <si>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</si>
  <si>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</si>
  <si>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</si>
  <si>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</si>
  <si>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</si>
  <si>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</si>
  <si>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</si>
  <si>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</si>
  <si>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</si>
  <si>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</si>
  <si>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</si>
  <si>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</si>
  <si>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</si>
  <si>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</si>
  <si>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</si>
  <si>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</si>
  <si>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</si>
  <si>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</si>
  <si>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</si>
  <si>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</si>
  <si>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</si>
  <si>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</si>
  <si>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</si>
  <si>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</si>
  <si>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</si>
  <si>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</si>
  <si>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</si>
  <si>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</si>
  <si>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</si>
  <si>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</si>
  <si>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</si>
  <si>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</si>
  <si>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</si>
  <si>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</si>
  <si>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</si>
  <si>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</si>
  <si>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</si>
  <si>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</si>
  <si>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</si>
  <si>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</si>
  <si>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</si>
  <si>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</si>
  <si>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</si>
  <si>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</si>
  <si>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</si>
  <si>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</si>
  <si>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</si>
  <si>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</si>
  <si>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</si>
  <si>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</si>
  <si>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</si>
  <si>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</si>
  <si>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</si>
  <si>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</si>
  <si>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</si>
  <si>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</si>
  <si>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</si>
  <si>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</si>
  <si>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</si>
  <si>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</si>
  <si>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</si>
  <si>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</si>
  <si>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</si>
  <si>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</si>
  <si>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</si>
  <si>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</si>
  <si>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</si>
  <si>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</si>
  <si>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</si>
  <si>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</si>
  <si>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</si>
  <si>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</si>
  <si>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</si>
  <si>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</si>
  <si>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</si>
  <si>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</si>
  <si>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</si>
  <si>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</si>
  <si>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</si>
  <si>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</si>
  <si>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</si>
  <si>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</si>
  <si>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</si>
  <si>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</si>
  <si>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</si>
  <si>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</si>
  <si>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</si>
  <si>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</si>
  <si>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</si>
  <si>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</si>
  <si>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</si>
  <si>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</si>
  <si>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</si>
  <si>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</si>
  <si>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</si>
  <si>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</si>
  <si>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</si>
  <si>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</si>
  <si>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</si>
  <si>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</si>
  <si>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</si>
  <si>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</si>
  <si>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</si>
  <si>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</si>
  <si>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</si>
  <si>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</si>
  <si>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</si>
  <si>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</si>
  <si>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</si>
  <si>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</si>
  <si>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</si>
  <si>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</si>
  <si>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</si>
  <si>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</si>
  <si>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</si>
  <si>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</si>
  <si>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</si>
  <si>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</si>
  <si>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</si>
  <si>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</si>
  <si>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</si>
  <si>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</si>
  <si>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</si>
  <si>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</si>
  <si>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</si>
  <si>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</si>
  <si>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</si>
  <si>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</si>
  <si>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</si>
  <si>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</si>
  <si>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</si>
  <si>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</si>
  <si>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</si>
  <si>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</si>
  <si>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</si>
  <si>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</si>
  <si>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</si>
  <si>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</si>
  <si>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</si>
  <si>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</si>
  <si>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</si>
  <si>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</si>
  <si>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</si>
  <si>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</si>
  <si>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</si>
  <si>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</si>
  <si>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</si>
  <si>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</si>
  <si>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</si>
  <si>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</si>
  <si>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</si>
  <si>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</si>
  <si>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</si>
  <si>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</si>
  <si>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</si>
  <si>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</si>
  <si>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</si>
  <si>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</si>
  <si>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</si>
  <si>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</si>
  <si>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</si>
  <si>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</si>
  <si>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</si>
  <si>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</si>
  <si>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</si>
  <si>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</si>
  <si>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</si>
  <si>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</si>
  <si>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</si>
  <si>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</si>
  <si>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</si>
  <si>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</si>
  <si>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</si>
  <si>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</si>
  <si>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</si>
  <si>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</si>
  <si>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</si>
  <si>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</si>
  <si>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</si>
  <si>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</si>
  <si>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</si>
  <si>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</si>
  <si>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</si>
  <si>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</si>
  <si>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</si>
  <si>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</si>
  <si>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</si>
  <si>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</si>
  <si>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</si>
  <si>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</si>
  <si>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</si>
  <si>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</si>
  <si>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</si>
  <si>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</si>
  <si>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</si>
  <si>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</si>
  <si>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</si>
  <si>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</si>
  <si>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</si>
  <si>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</si>
  <si>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</si>
  <si>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</si>
  <si>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</si>
  <si>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</si>
  <si>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</si>
  <si>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</si>
  <si>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</si>
  <si>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</si>
  <si>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</si>
  <si>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</si>
  <si>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</si>
  <si>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</si>
  <si>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</si>
  <si>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</si>
  <si>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</si>
  <si>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</si>
  <si>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</si>
  <si>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</si>
  <si>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</si>
  <si>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</si>
  <si>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</si>
  <si>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</si>
  <si>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</si>
  <si>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</si>
  <si>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</si>
  <si>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</si>
  <si>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</si>
  <si>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</si>
  <si>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</si>
  <si>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</si>
  <si>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</si>
  <si>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</si>
  <si>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</si>
  <si>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</si>
  <si>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</si>
  <si>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</si>
  <si>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</si>
  <si>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</si>
  <si>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</si>
  <si>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</si>
  <si>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</si>
  <si>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</si>
  <si>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</si>
  <si>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</si>
  <si>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</si>
  <si>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</si>
  <si>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</si>
  <si>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</si>
  <si>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</si>
  <si>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</si>
  <si>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</si>
  <si>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</si>
  <si>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</si>
  <si>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</si>
  <si>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</si>
  <si>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</si>
  <si>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</si>
  <si>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</si>
  <si>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</si>
  <si>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</si>
  <si>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</si>
  <si>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</si>
  <si>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</si>
  <si>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</si>
  <si>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</si>
  <si>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</si>
  <si>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</si>
  <si>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</si>
  <si>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</si>
  <si>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</si>
  <si>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</si>
  <si>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</si>
  <si>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</si>
  <si>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</si>
  <si>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</si>
  <si>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</si>
  <si>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</si>
  <si>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</si>
  <si>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</si>
  <si>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FIDEICOMISO CIUDAD INDUSTRIAL DE LEON</t>
  </si>
  <si>
    <t>Al 31 de diciembre de 2017 y al 30 de marzo de 2018 (b)</t>
  </si>
  <si>
    <t>Del 1 de enero al 30 de marzo de 2018 (b)</t>
  </si>
  <si>
    <t>A. Entidades Paraestatales y Fideicomisos no Empresariales y no financieros. Dirección General</t>
  </si>
  <si>
    <t>NO APLICA AL FIDEICOMISO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</si>
</sst>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49" t="s">
        <v>829</v>
      </c>
      <c r="B1" s="150"/>
      <c r="C1" s="150"/>
      <c r="D1" s="150"/>
      <c r="E1" s="151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795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796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793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C48" sqref="C48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2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x14ac:dyDescent="0.25">
      <c r="A2" s="153" t="str">
        <f>ENTE_PUBLICO_A</f>
        <v>FIDEICOMISO CIUDAD INDUSTRIAL DE LEON, Gobierno del Estado de Guanajuato (a)</v>
      </c>
      <c r="B2" s="154"/>
      <c r="C2" s="154"/>
      <c r="D2" s="155"/>
    </row>
    <row r="3" spans="1:11" x14ac:dyDescent="0.25">
      <c r="A3" s="156" t="s">
        <v>166</v>
      </c>
      <c r="B3" s="157"/>
      <c r="C3" s="157"/>
      <c r="D3" s="158"/>
    </row>
    <row r="4" spans="1:11" x14ac:dyDescent="0.25">
      <c r="A4" s="159" t="str">
        <f>TRIMESTRE</f>
        <v>Del 1 de enero al 30 de marzo de 2018 (b)</v>
      </c>
      <c r="B4" s="160"/>
      <c r="C4" s="160"/>
      <c r="D4" s="161"/>
    </row>
    <row r="5" spans="1:11" x14ac:dyDescent="0.25">
      <c r="A5" s="162" t="s">
        <v>118</v>
      </c>
      <c r="B5" s="163"/>
      <c r="C5" s="163"/>
      <c r="D5" s="164"/>
    </row>
    <row r="6" spans="1:11" x14ac:dyDescent="0.2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4313400</v>
      </c>
      <c r="C8" s="40">
        <f t="shared" ref="C8:D8" si="0">SUM(C9:C11)</f>
        <v>4351639</v>
      </c>
      <c r="D8" s="40">
        <f t="shared" si="0"/>
        <v>4351639</v>
      </c>
    </row>
    <row r="9" spans="1:11" x14ac:dyDescent="0.25">
      <c r="A9" s="53" t="s">
        <v>169</v>
      </c>
      <c r="B9" s="23">
        <v>4313400</v>
      </c>
      <c r="C9" s="23">
        <v>4351639</v>
      </c>
      <c r="D9" s="23">
        <f>+C9</f>
        <v>4351639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f>B44</f>
        <v>0</v>
      </c>
      <c r="C11" s="23"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4313400</v>
      </c>
      <c r="C13" s="40">
        <f t="shared" ref="C13:D13" si="1">C14+C15</f>
        <v>1310942</v>
      </c>
      <c r="D13" s="40">
        <f t="shared" si="1"/>
        <v>1310942</v>
      </c>
    </row>
    <row r="14" spans="1:11" x14ac:dyDescent="0.25">
      <c r="A14" s="53" t="s">
        <v>172</v>
      </c>
      <c r="B14" s="23">
        <v>4313400</v>
      </c>
      <c r="C14" s="23">
        <v>1310942</v>
      </c>
      <c r="D14" s="23">
        <f>+C14</f>
        <v>1310942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3040697</v>
      </c>
      <c r="D21" s="40">
        <f t="shared" si="3"/>
        <v>3040697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4">C21-C11</f>
        <v>3040697</v>
      </c>
      <c r="D23" s="40">
        <f t="shared" si="4"/>
        <v>3040697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5">C23-C17</f>
        <v>3040697</v>
      </c>
      <c r="D25" s="40">
        <f>D23-D17</f>
        <v>3040697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2</v>
      </c>
      <c r="C29" s="61">
        <f t="shared" ref="C29:D29" si="6">C30+C31</f>
        <v>2</v>
      </c>
      <c r="D29" s="61">
        <f t="shared" si="6"/>
        <v>2</v>
      </c>
    </row>
    <row r="30" spans="1:4" x14ac:dyDescent="0.25">
      <c r="A30" s="53" t="s">
        <v>187</v>
      </c>
      <c r="B30" s="60">
        <v>1</v>
      </c>
      <c r="C30" s="60">
        <v>1</v>
      </c>
      <c r="D30" s="60">
        <v>1</v>
      </c>
    </row>
    <row r="31" spans="1:4" x14ac:dyDescent="0.25">
      <c r="A31" s="53" t="s">
        <v>188</v>
      </c>
      <c r="B31" s="60">
        <v>1</v>
      </c>
      <c r="C31" s="60">
        <v>1</v>
      </c>
      <c r="D31" s="60">
        <v>1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2</v>
      </c>
      <c r="C33" s="61">
        <f t="shared" ref="C33:D33" si="7">C25+C29</f>
        <v>3040699</v>
      </c>
      <c r="D33" s="61">
        <f t="shared" si="7"/>
        <v>3040699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4313400</v>
      </c>
      <c r="C48" s="124">
        <f>C9</f>
        <v>4351639</v>
      </c>
      <c r="D48" s="124">
        <f t="shared" ref="D48" si="11">D9</f>
        <v>4351639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4313400</v>
      </c>
      <c r="C53" s="60">
        <f t="shared" ref="C53:D53" si="13">C14</f>
        <v>1310942</v>
      </c>
      <c r="D53" s="60">
        <f t="shared" si="13"/>
        <v>1310942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4">C18</f>
        <v>0</v>
      </c>
      <c r="D55" s="60">
        <f t="shared" si="14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3040697</v>
      </c>
      <c r="D57" s="61">
        <f t="shared" ref="D57" si="15">D48+D49-D53+D55</f>
        <v>3040697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6">C57-C49</f>
        <v>3040697</v>
      </c>
      <c r="D59" s="61">
        <f t="shared" si="16"/>
        <v>3040697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7">C10</f>
        <v>0</v>
      </c>
      <c r="D63" s="122">
        <f t="shared" si="17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4313400</v>
      </c>
      <c r="Q2" s="18">
        <f>'Formato 4'!C8</f>
        <v>4351639</v>
      </c>
      <c r="R2" s="18">
        <f>'Formato 4'!D8</f>
        <v>4351639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4313400</v>
      </c>
      <c r="Q3" s="18">
        <f>'Formato 4'!C9</f>
        <v>4351639</v>
      </c>
      <c r="R3" s="18">
        <f>'Formato 4'!D9</f>
        <v>4351639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4313400</v>
      </c>
      <c r="Q6" s="18">
        <f>'Formato 4'!C13</f>
        <v>1310942</v>
      </c>
      <c r="R6" s="18">
        <f>'Formato 4'!D13</f>
        <v>1310942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4313400</v>
      </c>
      <c r="Q7" s="18">
        <f>'Formato 4'!C14</f>
        <v>1310942</v>
      </c>
      <c r="R7" s="18">
        <f>'Formato 4'!D14</f>
        <v>1310942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3040697</v>
      </c>
      <c r="R12" s="18">
        <f>'Formato 4'!D21</f>
        <v>3040697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3040697</v>
      </c>
      <c r="R13" s="18">
        <f>'Formato 4'!D23</f>
        <v>3040697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3040697</v>
      </c>
      <c r="R14" s="18">
        <f>'Formato 4'!D25</f>
        <v>3040697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2</v>
      </c>
      <c r="Q15">
        <f>'Formato 4'!C29</f>
        <v>2</v>
      </c>
      <c r="R15">
        <f>'Formato 4'!D29</f>
        <v>2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1</v>
      </c>
      <c r="Q16">
        <f>'Formato 4'!C30</f>
        <v>1</v>
      </c>
      <c r="R16">
        <f>'Formato 4'!D30</f>
        <v>1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1</v>
      </c>
      <c r="Q17">
        <f>'Formato 4'!C31</f>
        <v>1</v>
      </c>
      <c r="R17">
        <f>'Formato 4'!D31</f>
        <v>1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2</v>
      </c>
      <c r="Q18">
        <f>'Formato 4'!C33</f>
        <v>3040699</v>
      </c>
      <c r="R18">
        <f>'Formato 4'!D33</f>
        <v>3040699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4313400</v>
      </c>
      <c r="Q26">
        <f>'Formato 4'!C48</f>
        <v>4351639</v>
      </c>
      <c r="R26">
        <f>'Formato 4'!D48</f>
        <v>4351639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4313400</v>
      </c>
      <c r="Q30">
        <f>'Formato 4'!C53</f>
        <v>1310942</v>
      </c>
      <c r="R30">
        <f>'Formato 4'!D53</f>
        <v>1310942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H76"/>
  <sheetViews>
    <sheetView showGridLines="0" zoomScale="85" zoomScaleNormal="85" workbookViewId="0">
      <selection activeCell="F40" sqref="F40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x14ac:dyDescent="0.2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x14ac:dyDescent="0.25">
      <c r="A4" s="159" t="str">
        <f>TRIMESTRE</f>
        <v>Del 1 de enero al 30 de marzo de 2018 (b)</v>
      </c>
      <c r="B4" s="160"/>
      <c r="C4" s="160"/>
      <c r="D4" s="160"/>
      <c r="E4" s="160"/>
      <c r="F4" s="160"/>
      <c r="G4" s="161"/>
    </row>
    <row r="5" spans="1:8" x14ac:dyDescent="0.2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f t="shared" si="0"/>
        <v>0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4"/>
        <v>0</v>
      </c>
    </row>
    <row r="35" spans="1:8" x14ac:dyDescent="0.25">
      <c r="A35" s="53" t="s">
        <v>241</v>
      </c>
      <c r="B35" s="60">
        <v>0</v>
      </c>
      <c r="C35" s="60">
        <v>0</v>
      </c>
      <c r="D35" s="60">
        <f t="shared" ref="D35:F35" si="5">D36</f>
        <v>0</v>
      </c>
      <c r="E35" s="60">
        <f t="shared" si="5"/>
        <v>0</v>
      </c>
      <c r="F35" s="60">
        <f t="shared" si="5"/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4313400</v>
      </c>
      <c r="C37" s="60">
        <f t="shared" ref="C37:G37" si="6">C38+C39</f>
        <v>0</v>
      </c>
      <c r="D37" s="60">
        <f t="shared" si="6"/>
        <v>4313400</v>
      </c>
      <c r="E37" s="60">
        <f t="shared" si="6"/>
        <v>4351639</v>
      </c>
      <c r="F37" s="60">
        <f t="shared" si="6"/>
        <v>4351639</v>
      </c>
      <c r="G37" s="60">
        <f t="shared" si="6"/>
        <v>38239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4313400</v>
      </c>
      <c r="C39" s="60">
        <v>0</v>
      </c>
      <c r="D39" s="60">
        <v>4313400</v>
      </c>
      <c r="E39" s="60">
        <v>4351639</v>
      </c>
      <c r="F39" s="60">
        <f>+E39</f>
        <v>4351639</v>
      </c>
      <c r="G39" s="60">
        <f>F39-B39</f>
        <v>38239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4313400</v>
      </c>
      <c r="C41" s="61">
        <f t="shared" ref="C41:E41" si="7">SUM(C9,C10,C11,C12,C13,C14,C15,C16,C28,C34,C35,C37)</f>
        <v>0</v>
      </c>
      <c r="D41" s="61">
        <f t="shared" si="7"/>
        <v>4313400</v>
      </c>
      <c r="E41" s="61">
        <f t="shared" si="7"/>
        <v>4351639</v>
      </c>
      <c r="F41" s="61">
        <f>SUM(F9,F10,F11,F12,F13,F14,F15,F16,F28,F34,F35,F37)</f>
        <v>4351639</v>
      </c>
      <c r="G41" s="61">
        <f>SUM(G9,G10,G11,G12,G13,G14,G15,G16,G28,G34,G35,G37)</f>
        <v>38239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38239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3">C45+C54+C59+C62+C63</f>
        <v>0</v>
      </c>
      <c r="D65" s="61">
        <f t="shared" si="13"/>
        <v>0</v>
      </c>
      <c r="E65" s="61">
        <f t="shared" si="13"/>
        <v>0</v>
      </c>
      <c r="F65" s="61">
        <f t="shared" si="13"/>
        <v>0</v>
      </c>
      <c r="G65" s="61">
        <f t="shared" si="1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0</v>
      </c>
      <c r="D67" s="61">
        <f t="shared" si="14"/>
        <v>0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4313400</v>
      </c>
      <c r="C70" s="61">
        <f t="shared" ref="C70:G70" si="15">C41+C65+C67</f>
        <v>0</v>
      </c>
      <c r="D70" s="61">
        <f t="shared" si="15"/>
        <v>4313400</v>
      </c>
      <c r="E70" s="61">
        <f t="shared" si="15"/>
        <v>4351639</v>
      </c>
      <c r="F70" s="61">
        <f t="shared" si="15"/>
        <v>4351639</v>
      </c>
      <c r="G70" s="61">
        <f t="shared" si="15"/>
        <v>38239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4313400</v>
      </c>
      <c r="Q31" s="18">
        <f>'Formato 5'!C37</f>
        <v>0</v>
      </c>
      <c r="R31" s="18">
        <f>'Formato 5'!D37</f>
        <v>4313400</v>
      </c>
      <c r="S31" s="18">
        <f>'Formato 5'!E37</f>
        <v>4351639</v>
      </c>
      <c r="T31" s="18">
        <f>'Formato 5'!F37</f>
        <v>4351639</v>
      </c>
      <c r="U31" s="18">
        <f>'Formato 5'!G37</f>
        <v>38239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4313400</v>
      </c>
      <c r="Q33" s="18">
        <f>'Formato 5'!C39</f>
        <v>0</v>
      </c>
      <c r="R33" s="18">
        <f>'Formato 5'!D39</f>
        <v>4313400</v>
      </c>
      <c r="S33" s="18">
        <f>'Formato 5'!E39</f>
        <v>4351639</v>
      </c>
      <c r="T33" s="18">
        <f>'Formato 5'!F39</f>
        <v>4351639</v>
      </c>
      <c r="U33" s="18">
        <f>'Formato 5'!G39</f>
        <v>38239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4313400</v>
      </c>
      <c r="Q34">
        <f>'Formato 5'!C41</f>
        <v>0</v>
      </c>
      <c r="R34">
        <f>'Formato 5'!D41</f>
        <v>4313400</v>
      </c>
      <c r="S34">
        <f>'Formato 5'!E41</f>
        <v>4351639</v>
      </c>
      <c r="T34">
        <f>'Formato 5'!F41</f>
        <v>4351639</v>
      </c>
      <c r="U34">
        <f>'Formato 5'!G41</f>
        <v>38239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38239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B1" zoomScale="120" zoomScaleNormal="120" zoomScalePageLayoutView="90" workbookViewId="0">
      <selection activeCell="F28" sqref="F28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x14ac:dyDescent="0.25">
      <c r="A2" s="175" t="str">
        <f>ENTE_PUBLICO_A</f>
        <v>FIDEICOMISO CIUDAD INDUSTRIAL DE LEON,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x14ac:dyDescent="0.25">
      <c r="A5" s="177" t="str">
        <f>TRIMESTRE</f>
        <v>Del 1 de enero al 30 de marzo de 2018 (b)</v>
      </c>
      <c r="B5" s="177"/>
      <c r="C5" s="177"/>
      <c r="D5" s="177"/>
      <c r="E5" s="177"/>
      <c r="F5" s="177"/>
      <c r="G5" s="177"/>
    </row>
    <row r="6" spans="1:7" x14ac:dyDescent="0.2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x14ac:dyDescent="0.25">
      <c r="A9" s="82" t="s">
        <v>285</v>
      </c>
      <c r="B9" s="79">
        <f>SUM(B10,B18,B28,B38,B48,B58,B62,B71,B75)</f>
        <v>4313400</v>
      </c>
      <c r="C9" s="79">
        <f t="shared" ref="C9:G9" si="0">SUM(C10,C18,C28,C38,C48,C58,C62,C71,C75)</f>
        <v>0</v>
      </c>
      <c r="D9" s="79">
        <f t="shared" si="0"/>
        <v>4313400</v>
      </c>
      <c r="E9" s="79">
        <f t="shared" si="0"/>
        <v>1310942</v>
      </c>
      <c r="F9" s="79">
        <f t="shared" si="0"/>
        <v>1310942</v>
      </c>
      <c r="G9" s="79">
        <f t="shared" si="0"/>
        <v>3002458</v>
      </c>
    </row>
    <row r="10" spans="1:7" x14ac:dyDescent="0.25">
      <c r="A10" s="83" t="s">
        <v>286</v>
      </c>
      <c r="B10" s="80">
        <f>SUM(B11:B17)</f>
        <v>3059000</v>
      </c>
      <c r="C10" s="80">
        <f t="shared" ref="C10:F10" si="1">SUM(C11:C17)</f>
        <v>0</v>
      </c>
      <c r="D10" s="80">
        <f t="shared" si="1"/>
        <v>3059000</v>
      </c>
      <c r="E10" s="80">
        <f t="shared" si="1"/>
        <v>866346</v>
      </c>
      <c r="F10" s="80">
        <f t="shared" si="1"/>
        <v>866346</v>
      </c>
      <c r="G10" s="80">
        <f>SUM(G11:G17)</f>
        <v>2192654</v>
      </c>
    </row>
    <row r="11" spans="1:7" x14ac:dyDescent="0.25">
      <c r="A11" s="84" t="s">
        <v>287</v>
      </c>
      <c r="B11" s="80">
        <v>1315000</v>
      </c>
      <c r="C11" s="80">
        <v>0</v>
      </c>
      <c r="D11" s="80">
        <f>+B11+C11</f>
        <v>1315000</v>
      </c>
      <c r="E11" s="80">
        <v>572608</v>
      </c>
      <c r="F11" s="80">
        <f>+E11</f>
        <v>572608</v>
      </c>
      <c r="G11" s="80">
        <f>D11-E11</f>
        <v>742392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f t="shared" ref="D12:D17" si="2">+B12+C12</f>
        <v>0</v>
      </c>
      <c r="E12" s="80">
        <v>0</v>
      </c>
      <c r="F12" s="80">
        <f t="shared" ref="F12:F15" si="3">+E12</f>
        <v>0</v>
      </c>
      <c r="G12" s="80">
        <f>D12-E12</f>
        <v>0</v>
      </c>
    </row>
    <row r="13" spans="1:7" x14ac:dyDescent="0.25">
      <c r="A13" s="84" t="s">
        <v>289</v>
      </c>
      <c r="B13" s="80">
        <v>439000</v>
      </c>
      <c r="C13" s="80">
        <v>0</v>
      </c>
      <c r="D13" s="80">
        <f t="shared" si="2"/>
        <v>439000</v>
      </c>
      <c r="E13" s="80">
        <v>6426</v>
      </c>
      <c r="F13" s="80">
        <f t="shared" si="3"/>
        <v>6426</v>
      </c>
      <c r="G13" s="80">
        <f t="shared" ref="G13:G17" si="4">D13-E13</f>
        <v>432574</v>
      </c>
    </row>
    <row r="14" spans="1:7" x14ac:dyDescent="0.25">
      <c r="A14" s="84" t="s">
        <v>290</v>
      </c>
      <c r="B14" s="80">
        <v>301000</v>
      </c>
      <c r="C14" s="80">
        <v>0</v>
      </c>
      <c r="D14" s="80">
        <f t="shared" si="2"/>
        <v>301000</v>
      </c>
      <c r="E14" s="80">
        <v>128856</v>
      </c>
      <c r="F14" s="80">
        <f t="shared" si="3"/>
        <v>128856</v>
      </c>
      <c r="G14" s="80">
        <f t="shared" si="4"/>
        <v>172144</v>
      </c>
    </row>
    <row r="15" spans="1:7" x14ac:dyDescent="0.25">
      <c r="A15" s="84" t="s">
        <v>291</v>
      </c>
      <c r="B15" s="80">
        <v>1004000</v>
      </c>
      <c r="C15" s="80">
        <v>0</v>
      </c>
      <c r="D15" s="80">
        <f t="shared" si="2"/>
        <v>1004000</v>
      </c>
      <c r="E15" s="80">
        <v>158456</v>
      </c>
      <c r="F15" s="80">
        <f t="shared" si="3"/>
        <v>158456</v>
      </c>
      <c r="G15" s="80">
        <f t="shared" si="4"/>
        <v>845544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f t="shared" si="2"/>
        <v>0</v>
      </c>
      <c r="E16" s="80">
        <v>0</v>
      </c>
      <c r="F16" s="80">
        <v>0</v>
      </c>
      <c r="G16" s="80">
        <f t="shared" si="4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f t="shared" si="2"/>
        <v>0</v>
      </c>
      <c r="E17" s="80">
        <v>0</v>
      </c>
      <c r="F17" s="80">
        <v>0</v>
      </c>
      <c r="G17" s="80">
        <f t="shared" si="4"/>
        <v>0</v>
      </c>
    </row>
    <row r="18" spans="1:7" x14ac:dyDescent="0.25">
      <c r="A18" s="83" t="s">
        <v>294</v>
      </c>
      <c r="B18" s="80">
        <f>SUM(B19:B27)</f>
        <v>167500</v>
      </c>
      <c r="C18" s="80">
        <f t="shared" ref="C18:F18" si="5">SUM(C19:C27)</f>
        <v>0</v>
      </c>
      <c r="D18" s="80">
        <f t="shared" si="5"/>
        <v>167500</v>
      </c>
      <c r="E18" s="80">
        <f t="shared" si="5"/>
        <v>56399</v>
      </c>
      <c r="F18" s="80">
        <f t="shared" si="5"/>
        <v>56399</v>
      </c>
      <c r="G18" s="80">
        <f>SUM(G19:G27)</f>
        <v>111101</v>
      </c>
    </row>
    <row r="19" spans="1:7" x14ac:dyDescent="0.25">
      <c r="A19" s="84" t="s">
        <v>295</v>
      </c>
      <c r="B19" s="80">
        <v>50700</v>
      </c>
      <c r="C19" s="80">
        <v>0</v>
      </c>
      <c r="D19" s="80">
        <f>+B19+C19</f>
        <v>50700</v>
      </c>
      <c r="E19" s="80">
        <v>4905</v>
      </c>
      <c r="F19" s="80">
        <f>+E19</f>
        <v>4905</v>
      </c>
      <c r="G19" s="80">
        <f>D19-E19</f>
        <v>45795</v>
      </c>
    </row>
    <row r="20" spans="1:7" x14ac:dyDescent="0.25">
      <c r="A20" s="84" t="s">
        <v>296</v>
      </c>
      <c r="B20" s="80">
        <v>9000</v>
      </c>
      <c r="C20" s="80">
        <v>0</v>
      </c>
      <c r="D20" s="80">
        <f t="shared" ref="D20:D27" si="6">+B20+C20</f>
        <v>9000</v>
      </c>
      <c r="E20" s="80">
        <v>0</v>
      </c>
      <c r="F20" s="80">
        <f t="shared" ref="F20:F27" si="7">+E20</f>
        <v>0</v>
      </c>
      <c r="G20" s="80">
        <f t="shared" ref="G20:G27" si="8">D20-E20</f>
        <v>9000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f t="shared" si="6"/>
        <v>0</v>
      </c>
      <c r="E21" s="80">
        <v>0</v>
      </c>
      <c r="F21" s="80">
        <f t="shared" si="7"/>
        <v>0</v>
      </c>
      <c r="G21" s="80">
        <f t="shared" si="8"/>
        <v>0</v>
      </c>
    </row>
    <row r="22" spans="1:7" x14ac:dyDescent="0.25">
      <c r="A22" s="84" t="s">
        <v>298</v>
      </c>
      <c r="B22" s="80">
        <v>1200</v>
      </c>
      <c r="C22" s="80">
        <v>0</v>
      </c>
      <c r="D22" s="80">
        <f t="shared" si="6"/>
        <v>1200</v>
      </c>
      <c r="E22" s="80">
        <v>0</v>
      </c>
      <c r="F22" s="80">
        <f t="shared" si="7"/>
        <v>0</v>
      </c>
      <c r="G22" s="80">
        <f t="shared" si="8"/>
        <v>1200</v>
      </c>
    </row>
    <row r="23" spans="1:7" x14ac:dyDescent="0.25">
      <c r="A23" s="84" t="s">
        <v>299</v>
      </c>
      <c r="B23" s="80">
        <v>1800</v>
      </c>
      <c r="C23" s="80">
        <v>0</v>
      </c>
      <c r="D23" s="80">
        <f t="shared" si="6"/>
        <v>1800</v>
      </c>
      <c r="E23" s="80">
        <v>0</v>
      </c>
      <c r="F23" s="80">
        <f t="shared" si="7"/>
        <v>0</v>
      </c>
      <c r="G23" s="80">
        <f t="shared" si="8"/>
        <v>1800</v>
      </c>
    </row>
    <row r="24" spans="1:7" x14ac:dyDescent="0.25">
      <c r="A24" s="84" t="s">
        <v>300</v>
      </c>
      <c r="B24" s="80">
        <v>87000</v>
      </c>
      <c r="C24" s="80">
        <v>0</v>
      </c>
      <c r="D24" s="80">
        <f t="shared" si="6"/>
        <v>87000</v>
      </c>
      <c r="E24" s="80">
        <v>50000</v>
      </c>
      <c r="F24" s="80">
        <f t="shared" si="7"/>
        <v>50000</v>
      </c>
      <c r="G24" s="80">
        <f t="shared" si="8"/>
        <v>37000</v>
      </c>
    </row>
    <row r="25" spans="1:7" x14ac:dyDescent="0.25">
      <c r="A25" s="84" t="s">
        <v>301</v>
      </c>
      <c r="B25" s="80">
        <v>2000</v>
      </c>
      <c r="C25" s="80">
        <v>0</v>
      </c>
      <c r="D25" s="80">
        <f t="shared" si="6"/>
        <v>2000</v>
      </c>
      <c r="E25" s="80">
        <v>394</v>
      </c>
      <c r="F25" s="80">
        <f t="shared" si="7"/>
        <v>394</v>
      </c>
      <c r="G25" s="80">
        <f t="shared" si="8"/>
        <v>1606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f t="shared" si="6"/>
        <v>0</v>
      </c>
      <c r="E26" s="80">
        <v>0</v>
      </c>
      <c r="F26" s="80">
        <f t="shared" si="7"/>
        <v>0</v>
      </c>
      <c r="G26" s="80">
        <f t="shared" si="8"/>
        <v>0</v>
      </c>
    </row>
    <row r="27" spans="1:7" x14ac:dyDescent="0.25">
      <c r="A27" s="84" t="s">
        <v>303</v>
      </c>
      <c r="B27" s="80">
        <v>15800</v>
      </c>
      <c r="C27" s="80">
        <v>0</v>
      </c>
      <c r="D27" s="80">
        <f t="shared" si="6"/>
        <v>15800</v>
      </c>
      <c r="E27" s="80">
        <v>1100</v>
      </c>
      <c r="F27" s="80">
        <f t="shared" si="7"/>
        <v>1100</v>
      </c>
      <c r="G27" s="80">
        <f t="shared" si="8"/>
        <v>14700</v>
      </c>
    </row>
    <row r="28" spans="1:7" x14ac:dyDescent="0.25">
      <c r="A28" s="83" t="s">
        <v>304</v>
      </c>
      <c r="B28" s="80">
        <f>SUM(B29:B37)</f>
        <v>1086900</v>
      </c>
      <c r="C28" s="80">
        <f t="shared" ref="C28:G28" si="9">SUM(C29:C37)</f>
        <v>0</v>
      </c>
      <c r="D28" s="80">
        <f t="shared" si="9"/>
        <v>1086900</v>
      </c>
      <c r="E28" s="80">
        <f t="shared" si="9"/>
        <v>388197</v>
      </c>
      <c r="F28" s="80">
        <f t="shared" si="9"/>
        <v>388197</v>
      </c>
      <c r="G28" s="80">
        <f t="shared" si="9"/>
        <v>698703</v>
      </c>
    </row>
    <row r="29" spans="1:7" x14ac:dyDescent="0.25">
      <c r="A29" s="84" t="s">
        <v>305</v>
      </c>
      <c r="B29" s="80">
        <v>108800</v>
      </c>
      <c r="C29" s="80">
        <v>0</v>
      </c>
      <c r="D29" s="80">
        <f>+B29+C29</f>
        <v>108800</v>
      </c>
      <c r="E29" s="80">
        <v>32381</v>
      </c>
      <c r="F29" s="80">
        <f>+E29</f>
        <v>32381</v>
      </c>
      <c r="G29" s="80">
        <f>D29-E29</f>
        <v>76419</v>
      </c>
    </row>
    <row r="30" spans="1:7" x14ac:dyDescent="0.25">
      <c r="A30" s="84" t="s">
        <v>306</v>
      </c>
      <c r="B30" s="80">
        <v>0</v>
      </c>
      <c r="C30" s="80">
        <v>0</v>
      </c>
      <c r="D30" s="80">
        <f t="shared" ref="D30:D37" si="10">+B30+C30</f>
        <v>0</v>
      </c>
      <c r="E30" s="80">
        <v>0</v>
      </c>
      <c r="F30" s="80">
        <f t="shared" ref="F30:F37" si="11">+E30</f>
        <v>0</v>
      </c>
      <c r="G30" s="80">
        <f t="shared" ref="G30:G37" si="12">D30-E30</f>
        <v>0</v>
      </c>
    </row>
    <row r="31" spans="1:7" x14ac:dyDescent="0.25">
      <c r="A31" s="84" t="s">
        <v>307</v>
      </c>
      <c r="B31" s="80">
        <v>482100</v>
      </c>
      <c r="C31" s="80">
        <v>0</v>
      </c>
      <c r="D31" s="80">
        <f t="shared" si="10"/>
        <v>482100</v>
      </c>
      <c r="E31" s="80">
        <v>214963</v>
      </c>
      <c r="F31" s="80">
        <f t="shared" si="11"/>
        <v>214963</v>
      </c>
      <c r="G31" s="80">
        <f t="shared" si="12"/>
        <v>267137</v>
      </c>
    </row>
    <row r="32" spans="1:7" x14ac:dyDescent="0.25">
      <c r="A32" s="84" t="s">
        <v>308</v>
      </c>
      <c r="B32" s="80">
        <v>190000</v>
      </c>
      <c r="C32" s="80">
        <v>0</v>
      </c>
      <c r="D32" s="80">
        <f t="shared" si="10"/>
        <v>190000</v>
      </c>
      <c r="E32" s="80">
        <v>54648</v>
      </c>
      <c r="F32" s="80">
        <f t="shared" si="11"/>
        <v>54648</v>
      </c>
      <c r="G32" s="80">
        <f t="shared" si="12"/>
        <v>135352</v>
      </c>
    </row>
    <row r="33" spans="1:7" x14ac:dyDescent="0.25">
      <c r="A33" s="84" t="s">
        <v>309</v>
      </c>
      <c r="B33" s="80">
        <v>73000</v>
      </c>
      <c r="C33" s="80">
        <v>0</v>
      </c>
      <c r="D33" s="80">
        <f t="shared" si="10"/>
        <v>73000</v>
      </c>
      <c r="E33" s="80">
        <v>19685</v>
      </c>
      <c r="F33" s="80">
        <f t="shared" si="11"/>
        <v>19685</v>
      </c>
      <c r="G33" s="80">
        <f t="shared" si="12"/>
        <v>53315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f t="shared" si="10"/>
        <v>0</v>
      </c>
      <c r="E34" s="80">
        <v>0</v>
      </c>
      <c r="F34" s="80">
        <f t="shared" si="11"/>
        <v>0</v>
      </c>
      <c r="G34" s="80">
        <f t="shared" si="12"/>
        <v>0</v>
      </c>
    </row>
    <row r="35" spans="1:7" x14ac:dyDescent="0.25">
      <c r="A35" s="84" t="s">
        <v>311</v>
      </c>
      <c r="B35" s="80">
        <v>53000</v>
      </c>
      <c r="C35" s="80">
        <v>0</v>
      </c>
      <c r="D35" s="80">
        <f t="shared" si="10"/>
        <v>53000</v>
      </c>
      <c r="E35" s="80">
        <v>1766</v>
      </c>
      <c r="F35" s="80">
        <f t="shared" si="11"/>
        <v>1766</v>
      </c>
      <c r="G35" s="80">
        <f t="shared" si="12"/>
        <v>51234</v>
      </c>
    </row>
    <row r="36" spans="1:7" x14ac:dyDescent="0.25">
      <c r="A36" s="84" t="s">
        <v>312</v>
      </c>
      <c r="B36" s="80">
        <v>38000</v>
      </c>
      <c r="C36" s="80">
        <v>0</v>
      </c>
      <c r="D36" s="80">
        <f t="shared" si="10"/>
        <v>38000</v>
      </c>
      <c r="E36" s="80">
        <v>284</v>
      </c>
      <c r="F36" s="80">
        <f t="shared" si="11"/>
        <v>284</v>
      </c>
      <c r="G36" s="80">
        <f t="shared" si="12"/>
        <v>37716</v>
      </c>
    </row>
    <row r="37" spans="1:7" x14ac:dyDescent="0.25">
      <c r="A37" s="84" t="s">
        <v>313</v>
      </c>
      <c r="B37" s="80">
        <v>142000</v>
      </c>
      <c r="C37" s="80">
        <v>0</v>
      </c>
      <c r="D37" s="80">
        <f t="shared" si="10"/>
        <v>142000</v>
      </c>
      <c r="E37" s="80">
        <v>64470</v>
      </c>
      <c r="F37" s="80">
        <f t="shared" si="11"/>
        <v>64470</v>
      </c>
      <c r="G37" s="80">
        <f t="shared" si="12"/>
        <v>77530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13">SUM(C39:C47)</f>
        <v>0</v>
      </c>
      <c r="D38" s="80">
        <f t="shared" si="13"/>
        <v>0</v>
      </c>
      <c r="E38" s="80">
        <f t="shared" si="13"/>
        <v>0</v>
      </c>
      <c r="F38" s="80">
        <f t="shared" si="13"/>
        <v>0</v>
      </c>
      <c r="G38" s="80">
        <f t="shared" si="13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f>+B39+C39</f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f t="shared" ref="D40:D47" si="14">+B40+C40</f>
        <v>0</v>
      </c>
      <c r="E40" s="80">
        <v>0</v>
      </c>
      <c r="F40" s="80">
        <v>0</v>
      </c>
      <c r="G40" s="80">
        <f t="shared" ref="G40:G47" si="15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f t="shared" si="14"/>
        <v>0</v>
      </c>
      <c r="E41" s="80">
        <v>0</v>
      </c>
      <c r="F41" s="80">
        <v>0</v>
      </c>
      <c r="G41" s="80">
        <f t="shared" si="15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f t="shared" si="14"/>
        <v>0</v>
      </c>
      <c r="E42" s="80">
        <v>0</v>
      </c>
      <c r="F42" s="80">
        <v>0</v>
      </c>
      <c r="G42" s="80">
        <f t="shared" si="15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f t="shared" si="14"/>
        <v>0</v>
      </c>
      <c r="E43" s="80">
        <v>0</v>
      </c>
      <c r="F43" s="80">
        <v>0</v>
      </c>
      <c r="G43" s="80">
        <f t="shared" si="15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f t="shared" si="14"/>
        <v>0</v>
      </c>
      <c r="E44" s="80">
        <v>0</v>
      </c>
      <c r="F44" s="80">
        <v>0</v>
      </c>
      <c r="G44" s="80">
        <f t="shared" si="15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f t="shared" si="14"/>
        <v>0</v>
      </c>
      <c r="E45" s="80">
        <v>0</v>
      </c>
      <c r="F45" s="80">
        <v>0</v>
      </c>
      <c r="G45" s="80">
        <f t="shared" si="15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f t="shared" si="14"/>
        <v>0</v>
      </c>
      <c r="E46" s="80">
        <v>0</v>
      </c>
      <c r="F46" s="80">
        <v>0</v>
      </c>
      <c r="G46" s="80">
        <f t="shared" si="15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f t="shared" si="14"/>
        <v>0</v>
      </c>
      <c r="E47" s="80">
        <v>0</v>
      </c>
      <c r="F47" s="80">
        <v>0</v>
      </c>
      <c r="G47" s="80">
        <f t="shared" si="15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16">SUM(C49:C57)</f>
        <v>0</v>
      </c>
      <c r="D48" s="80">
        <f t="shared" si="16"/>
        <v>0</v>
      </c>
      <c r="E48" s="80">
        <f t="shared" si="16"/>
        <v>0</v>
      </c>
      <c r="F48" s="80">
        <f t="shared" si="16"/>
        <v>0</v>
      </c>
      <c r="G48" s="80">
        <f t="shared" si="16"/>
        <v>0</v>
      </c>
    </row>
    <row r="49" spans="1:7" x14ac:dyDescent="0.25">
      <c r="A49" s="84" t="s">
        <v>325</v>
      </c>
      <c r="B49" s="80">
        <v>0</v>
      </c>
      <c r="C49" s="80">
        <v>0</v>
      </c>
      <c r="D49" s="80">
        <f>+B49+C49</f>
        <v>0</v>
      </c>
      <c r="E49" s="80">
        <v>0</v>
      </c>
      <c r="F49" s="80">
        <v>0</v>
      </c>
      <c r="G49" s="80">
        <f>D49-E49</f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f t="shared" ref="D50:D57" si="17">+B50+C50</f>
        <v>0</v>
      </c>
      <c r="E50" s="80">
        <v>0</v>
      </c>
      <c r="F50" s="80">
        <v>0</v>
      </c>
      <c r="G50" s="80">
        <f t="shared" ref="G50:G57" si="18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f t="shared" si="17"/>
        <v>0</v>
      </c>
      <c r="E51" s="80">
        <v>0</v>
      </c>
      <c r="F51" s="80">
        <v>0</v>
      </c>
      <c r="G51" s="80">
        <f t="shared" si="18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f t="shared" si="17"/>
        <v>0</v>
      </c>
      <c r="E52" s="80">
        <v>0</v>
      </c>
      <c r="F52" s="80">
        <v>0</v>
      </c>
      <c r="G52" s="80">
        <f t="shared" si="18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f t="shared" si="17"/>
        <v>0</v>
      </c>
      <c r="E53" s="80">
        <v>0</v>
      </c>
      <c r="F53" s="80">
        <v>0</v>
      </c>
      <c r="G53" s="80">
        <f t="shared" si="18"/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f t="shared" si="17"/>
        <v>0</v>
      </c>
      <c r="E54" s="80">
        <v>0</v>
      </c>
      <c r="F54" s="80">
        <v>0</v>
      </c>
      <c r="G54" s="80">
        <f t="shared" si="18"/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f t="shared" si="17"/>
        <v>0</v>
      </c>
      <c r="E55" s="80">
        <v>0</v>
      </c>
      <c r="F55" s="80">
        <v>0</v>
      </c>
      <c r="G55" s="80">
        <f t="shared" si="18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f t="shared" si="17"/>
        <v>0</v>
      </c>
      <c r="E56" s="80">
        <v>0</v>
      </c>
      <c r="F56" s="80">
        <v>0</v>
      </c>
      <c r="G56" s="80">
        <f t="shared" si="18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f t="shared" si="17"/>
        <v>0</v>
      </c>
      <c r="E57" s="80">
        <v>0</v>
      </c>
      <c r="F57" s="80">
        <v>0</v>
      </c>
      <c r="G57" s="80">
        <f t="shared" si="18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9">SUM(C59:C61)</f>
        <v>0</v>
      </c>
      <c r="D58" s="80">
        <f t="shared" si="19"/>
        <v>0</v>
      </c>
      <c r="E58" s="80">
        <f t="shared" si="19"/>
        <v>0</v>
      </c>
      <c r="F58" s="80">
        <f t="shared" si="19"/>
        <v>0</v>
      </c>
      <c r="G58" s="80">
        <f t="shared" si="19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f>+B59+C59</f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f t="shared" ref="D60:D61" si="20">+B60+C60</f>
        <v>0</v>
      </c>
      <c r="E60" s="80">
        <v>0</v>
      </c>
      <c r="F60" s="80">
        <v>0</v>
      </c>
      <c r="G60" s="80">
        <f t="shared" ref="G60:G61" si="21"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f t="shared" si="20"/>
        <v>0</v>
      </c>
      <c r="E61" s="80">
        <v>0</v>
      </c>
      <c r="F61" s="80">
        <v>0</v>
      </c>
      <c r="G61" s="80">
        <f t="shared" si="21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22">SUM(C63:C67,C69:C70)</f>
        <v>0</v>
      </c>
      <c r="D62" s="80">
        <f t="shared" si="22"/>
        <v>0</v>
      </c>
      <c r="E62" s="80">
        <f t="shared" si="22"/>
        <v>0</v>
      </c>
      <c r="F62" s="80">
        <f t="shared" si="22"/>
        <v>0</v>
      </c>
      <c r="G62" s="80">
        <f t="shared" si="22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f>+B63+C63</f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f t="shared" ref="D64:D70" si="23">+B64+C64</f>
        <v>0</v>
      </c>
      <c r="E64" s="80">
        <v>0</v>
      </c>
      <c r="F64" s="80">
        <v>0</v>
      </c>
      <c r="G64" s="80">
        <f t="shared" ref="G64:G70" si="2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f t="shared" si="23"/>
        <v>0</v>
      </c>
      <c r="E65" s="80">
        <v>0</v>
      </c>
      <c r="F65" s="80">
        <v>0</v>
      </c>
      <c r="G65" s="80">
        <f t="shared" si="2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f t="shared" si="23"/>
        <v>0</v>
      </c>
      <c r="E66" s="80">
        <v>0</v>
      </c>
      <c r="F66" s="80">
        <v>0</v>
      </c>
      <c r="G66" s="80">
        <f t="shared" si="2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f t="shared" si="23"/>
        <v>0</v>
      </c>
      <c r="E67" s="80">
        <v>0</v>
      </c>
      <c r="F67" s="80">
        <v>0</v>
      </c>
      <c r="G67" s="80">
        <f t="shared" si="24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f t="shared" si="23"/>
        <v>0</v>
      </c>
      <c r="E68" s="80">
        <v>0</v>
      </c>
      <c r="F68" s="80">
        <v>0</v>
      </c>
      <c r="G68" s="80">
        <f t="shared" si="2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f t="shared" si="23"/>
        <v>0</v>
      </c>
      <c r="E69" s="80">
        <v>0</v>
      </c>
      <c r="F69" s="80">
        <v>0</v>
      </c>
      <c r="G69" s="80">
        <f t="shared" si="2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f t="shared" si="23"/>
        <v>0</v>
      </c>
      <c r="E70" s="80">
        <v>0</v>
      </c>
      <c r="F70" s="80">
        <v>0</v>
      </c>
      <c r="G70" s="80">
        <f t="shared" si="2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25">SUM(C72:C74)</f>
        <v>0</v>
      </c>
      <c r="D71" s="80">
        <f t="shared" si="25"/>
        <v>0</v>
      </c>
      <c r="E71" s="80">
        <f t="shared" si="25"/>
        <v>0</v>
      </c>
      <c r="F71" s="80">
        <f t="shared" si="25"/>
        <v>0</v>
      </c>
      <c r="G71" s="80">
        <f t="shared" si="2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f>+B72+C72</f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f t="shared" ref="D73:D74" si="26">+B73+C73</f>
        <v>0</v>
      </c>
      <c r="E73" s="80">
        <v>0</v>
      </c>
      <c r="F73" s="80">
        <v>0</v>
      </c>
      <c r="G73" s="80">
        <f t="shared" ref="G73:G74" si="27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f t="shared" si="26"/>
        <v>0</v>
      </c>
      <c r="E74" s="80">
        <v>0</v>
      </c>
      <c r="F74" s="80">
        <v>0</v>
      </c>
      <c r="G74" s="80">
        <f t="shared" si="27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8">SUM(C76:C82)</f>
        <v>0</v>
      </c>
      <c r="D75" s="80">
        <f t="shared" si="28"/>
        <v>0</v>
      </c>
      <c r="E75" s="80">
        <f t="shared" si="28"/>
        <v>0</v>
      </c>
      <c r="F75" s="80">
        <f t="shared" si="28"/>
        <v>0</v>
      </c>
      <c r="G75" s="80">
        <f t="shared" si="28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f>+B76+C76</f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f t="shared" ref="D77:D82" si="29">+B77+C77</f>
        <v>0</v>
      </c>
      <c r="E77" s="80">
        <v>0</v>
      </c>
      <c r="F77" s="80">
        <v>0</v>
      </c>
      <c r="G77" s="80">
        <f t="shared" ref="G77:G82" si="30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f t="shared" si="29"/>
        <v>0</v>
      </c>
      <c r="E78" s="80">
        <v>0</v>
      </c>
      <c r="F78" s="80">
        <v>0</v>
      </c>
      <c r="G78" s="80">
        <f t="shared" si="30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f t="shared" si="29"/>
        <v>0</v>
      </c>
      <c r="E79" s="80">
        <v>0</v>
      </c>
      <c r="F79" s="80">
        <v>0</v>
      </c>
      <c r="G79" s="80">
        <f t="shared" si="30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f t="shared" si="29"/>
        <v>0</v>
      </c>
      <c r="E80" s="80">
        <v>0</v>
      </c>
      <c r="F80" s="80">
        <v>0</v>
      </c>
      <c r="G80" s="80">
        <f t="shared" si="30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f t="shared" si="29"/>
        <v>0</v>
      </c>
      <c r="E81" s="80">
        <v>0</v>
      </c>
      <c r="F81" s="80">
        <v>0</v>
      </c>
      <c r="G81" s="80">
        <f t="shared" si="30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f t="shared" si="29"/>
        <v>0</v>
      </c>
      <c r="E82" s="80">
        <v>0</v>
      </c>
      <c r="F82" s="80">
        <v>0</v>
      </c>
      <c r="G82" s="80">
        <f t="shared" si="30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31">SUM(C85,C93,C103,C113,C123,C133,C137,C146,C150)</f>
        <v>0</v>
      </c>
      <c r="D84" s="79">
        <f t="shared" si="31"/>
        <v>0</v>
      </c>
      <c r="E84" s="79">
        <f t="shared" si="31"/>
        <v>0</v>
      </c>
      <c r="F84" s="79">
        <f t="shared" si="31"/>
        <v>0</v>
      </c>
      <c r="G84" s="79">
        <f t="shared" si="31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32">SUM(C86:C92)</f>
        <v>0</v>
      </c>
      <c r="D85" s="80">
        <f t="shared" si="32"/>
        <v>0</v>
      </c>
      <c r="E85" s="80">
        <f t="shared" si="32"/>
        <v>0</v>
      </c>
      <c r="F85" s="80">
        <f t="shared" si="32"/>
        <v>0</v>
      </c>
      <c r="G85" s="80">
        <f t="shared" si="32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f>+B86+C86</f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f t="shared" ref="D87:D92" si="33">+B87+C87</f>
        <v>0</v>
      </c>
      <c r="E87" s="80">
        <v>0</v>
      </c>
      <c r="F87" s="80">
        <v>0</v>
      </c>
      <c r="G87" s="80">
        <f t="shared" ref="G87:G92" si="34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f t="shared" si="33"/>
        <v>0</v>
      </c>
      <c r="E88" s="80">
        <v>0</v>
      </c>
      <c r="F88" s="80">
        <v>0</v>
      </c>
      <c r="G88" s="80">
        <f t="shared" si="34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f t="shared" si="33"/>
        <v>0</v>
      </c>
      <c r="E89" s="80">
        <v>0</v>
      </c>
      <c r="F89" s="80">
        <v>0</v>
      </c>
      <c r="G89" s="80">
        <f t="shared" si="34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f t="shared" si="33"/>
        <v>0</v>
      </c>
      <c r="E90" s="80">
        <v>0</v>
      </c>
      <c r="F90" s="80">
        <v>0</v>
      </c>
      <c r="G90" s="80">
        <f t="shared" si="34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f t="shared" si="33"/>
        <v>0</v>
      </c>
      <c r="E91" s="80">
        <v>0</v>
      </c>
      <c r="F91" s="80">
        <v>0</v>
      </c>
      <c r="G91" s="80">
        <f t="shared" si="34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f t="shared" si="33"/>
        <v>0</v>
      </c>
      <c r="E92" s="80">
        <v>0</v>
      </c>
      <c r="F92" s="80">
        <v>0</v>
      </c>
      <c r="G92" s="80">
        <f t="shared" si="34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35">SUM(C94:C102)</f>
        <v>0</v>
      </c>
      <c r="D93" s="80">
        <f t="shared" si="35"/>
        <v>0</v>
      </c>
      <c r="E93" s="80">
        <f t="shared" si="35"/>
        <v>0</v>
      </c>
      <c r="F93" s="80">
        <f t="shared" si="35"/>
        <v>0</v>
      </c>
      <c r="G93" s="80">
        <f t="shared" si="35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f>+B94+C94</f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f t="shared" ref="D95:D102" si="36">+B95+C95</f>
        <v>0</v>
      </c>
      <c r="E95" s="80">
        <v>0</v>
      </c>
      <c r="F95" s="80">
        <v>0</v>
      </c>
      <c r="G95" s="80">
        <f t="shared" ref="G95:G102" si="37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f t="shared" si="36"/>
        <v>0</v>
      </c>
      <c r="E96" s="80">
        <v>0</v>
      </c>
      <c r="F96" s="80">
        <v>0</v>
      </c>
      <c r="G96" s="80">
        <f t="shared" si="37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f t="shared" si="36"/>
        <v>0</v>
      </c>
      <c r="E97" s="80">
        <v>0</v>
      </c>
      <c r="F97" s="80">
        <v>0</v>
      </c>
      <c r="G97" s="80">
        <f t="shared" si="37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f t="shared" si="36"/>
        <v>0</v>
      </c>
      <c r="E98" s="80">
        <v>0</v>
      </c>
      <c r="F98" s="80">
        <v>0</v>
      </c>
      <c r="G98" s="80">
        <f t="shared" si="37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f t="shared" si="36"/>
        <v>0</v>
      </c>
      <c r="E99" s="80">
        <v>0</v>
      </c>
      <c r="F99" s="80">
        <v>0</v>
      </c>
      <c r="G99" s="80">
        <f t="shared" si="37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f t="shared" si="36"/>
        <v>0</v>
      </c>
      <c r="E100" s="80">
        <v>0</v>
      </c>
      <c r="F100" s="80">
        <v>0</v>
      </c>
      <c r="G100" s="80">
        <f t="shared" si="37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f t="shared" si="36"/>
        <v>0</v>
      </c>
      <c r="E101" s="80">
        <v>0</v>
      </c>
      <c r="F101" s="80">
        <v>0</v>
      </c>
      <c r="G101" s="80">
        <f t="shared" si="37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f t="shared" si="36"/>
        <v>0</v>
      </c>
      <c r="E102" s="80">
        <v>0</v>
      </c>
      <c r="F102" s="80">
        <v>0</v>
      </c>
      <c r="G102" s="80">
        <f t="shared" si="37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38">SUM(D104:D112)</f>
        <v>0</v>
      </c>
      <c r="E103" s="80">
        <f t="shared" si="38"/>
        <v>0</v>
      </c>
      <c r="F103" s="80">
        <f t="shared" si="38"/>
        <v>0</v>
      </c>
      <c r="G103" s="80">
        <f t="shared" si="38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f>+B104+C104</f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f t="shared" ref="D105:D112" si="39">+B105+C105</f>
        <v>0</v>
      </c>
      <c r="E105" s="80">
        <v>0</v>
      </c>
      <c r="F105" s="80">
        <v>0</v>
      </c>
      <c r="G105" s="80">
        <f t="shared" ref="G105:G112" si="40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f t="shared" si="39"/>
        <v>0</v>
      </c>
      <c r="E106" s="80">
        <v>0</v>
      </c>
      <c r="F106" s="80">
        <v>0</v>
      </c>
      <c r="G106" s="80">
        <f t="shared" si="40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f t="shared" si="39"/>
        <v>0</v>
      </c>
      <c r="E107" s="80">
        <v>0</v>
      </c>
      <c r="F107" s="80">
        <v>0</v>
      </c>
      <c r="G107" s="80">
        <f t="shared" si="40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f t="shared" si="39"/>
        <v>0</v>
      </c>
      <c r="E108" s="80">
        <v>0</v>
      </c>
      <c r="F108" s="80">
        <v>0</v>
      </c>
      <c r="G108" s="80">
        <f t="shared" si="40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f t="shared" si="39"/>
        <v>0</v>
      </c>
      <c r="E109" s="80">
        <v>0</v>
      </c>
      <c r="F109" s="80">
        <v>0</v>
      </c>
      <c r="G109" s="80">
        <f t="shared" si="40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f t="shared" si="39"/>
        <v>0</v>
      </c>
      <c r="E110" s="80">
        <v>0</v>
      </c>
      <c r="F110" s="80">
        <v>0</v>
      </c>
      <c r="G110" s="80">
        <f t="shared" si="40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f t="shared" si="39"/>
        <v>0</v>
      </c>
      <c r="E111" s="80">
        <v>0</v>
      </c>
      <c r="F111" s="80">
        <v>0</v>
      </c>
      <c r="G111" s="80">
        <f t="shared" si="40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f t="shared" si="39"/>
        <v>0</v>
      </c>
      <c r="E112" s="80">
        <v>0</v>
      </c>
      <c r="F112" s="80">
        <v>0</v>
      </c>
      <c r="G112" s="80">
        <f t="shared" si="40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41">SUM(C114:C122)</f>
        <v>0</v>
      </c>
      <c r="D113" s="80">
        <f t="shared" si="41"/>
        <v>0</v>
      </c>
      <c r="E113" s="80">
        <f t="shared" si="41"/>
        <v>0</v>
      </c>
      <c r="F113" s="80">
        <f t="shared" si="41"/>
        <v>0</v>
      </c>
      <c r="G113" s="80">
        <f t="shared" si="41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f>+B114+C114</f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f t="shared" ref="D115:D122" si="42">+B115+C115</f>
        <v>0</v>
      </c>
      <c r="E115" s="80">
        <v>0</v>
      </c>
      <c r="F115" s="80">
        <v>0</v>
      </c>
      <c r="G115" s="80">
        <f t="shared" ref="G115:G122" si="43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f t="shared" si="42"/>
        <v>0</v>
      </c>
      <c r="E116" s="80">
        <v>0</v>
      </c>
      <c r="F116" s="80">
        <v>0</v>
      </c>
      <c r="G116" s="80">
        <f t="shared" si="43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f t="shared" si="42"/>
        <v>0</v>
      </c>
      <c r="E117" s="80">
        <v>0</v>
      </c>
      <c r="F117" s="80">
        <v>0</v>
      </c>
      <c r="G117" s="80">
        <f t="shared" si="43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f t="shared" si="42"/>
        <v>0</v>
      </c>
      <c r="E118" s="80">
        <v>0</v>
      </c>
      <c r="F118" s="80">
        <v>0</v>
      </c>
      <c r="G118" s="80">
        <f t="shared" si="43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f t="shared" si="42"/>
        <v>0</v>
      </c>
      <c r="E119" s="80">
        <v>0</v>
      </c>
      <c r="F119" s="80">
        <v>0</v>
      </c>
      <c r="G119" s="80">
        <f t="shared" si="43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f t="shared" si="42"/>
        <v>0</v>
      </c>
      <c r="E120" s="80">
        <v>0</v>
      </c>
      <c r="F120" s="80">
        <v>0</v>
      </c>
      <c r="G120" s="80">
        <f t="shared" si="43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f t="shared" si="42"/>
        <v>0</v>
      </c>
      <c r="E121" s="80">
        <v>0</v>
      </c>
      <c r="F121" s="80">
        <v>0</v>
      </c>
      <c r="G121" s="80">
        <f t="shared" si="43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f t="shared" si="42"/>
        <v>0</v>
      </c>
      <c r="E122" s="80">
        <v>0</v>
      </c>
      <c r="F122" s="80">
        <v>0</v>
      </c>
      <c r="G122" s="80">
        <f t="shared" si="43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44">SUM(C124:C132)</f>
        <v>0</v>
      </c>
      <c r="D123" s="80">
        <f t="shared" si="44"/>
        <v>0</v>
      </c>
      <c r="E123" s="80">
        <f t="shared" si="44"/>
        <v>0</v>
      </c>
      <c r="F123" s="80">
        <f t="shared" si="44"/>
        <v>0</v>
      </c>
      <c r="G123" s="80">
        <f t="shared" si="44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f>+B124+C124</f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f t="shared" ref="D125:D136" si="45">+B125+C125</f>
        <v>0</v>
      </c>
      <c r="E125" s="80">
        <v>0</v>
      </c>
      <c r="F125" s="80">
        <v>0</v>
      </c>
      <c r="G125" s="80">
        <f t="shared" ref="G125:G132" si="46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f t="shared" si="45"/>
        <v>0</v>
      </c>
      <c r="E126" s="80">
        <v>0</v>
      </c>
      <c r="F126" s="80">
        <v>0</v>
      </c>
      <c r="G126" s="80">
        <f t="shared" si="46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f t="shared" si="45"/>
        <v>0</v>
      </c>
      <c r="E127" s="80">
        <v>0</v>
      </c>
      <c r="F127" s="80">
        <v>0</v>
      </c>
      <c r="G127" s="80">
        <f t="shared" si="46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f t="shared" si="45"/>
        <v>0</v>
      </c>
      <c r="E128" s="80">
        <v>0</v>
      </c>
      <c r="F128" s="80">
        <v>0</v>
      </c>
      <c r="G128" s="80">
        <f t="shared" si="46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f t="shared" si="45"/>
        <v>0</v>
      </c>
      <c r="E129" s="80">
        <v>0</v>
      </c>
      <c r="F129" s="80">
        <v>0</v>
      </c>
      <c r="G129" s="80">
        <f t="shared" si="46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f t="shared" si="45"/>
        <v>0</v>
      </c>
      <c r="E130" s="80">
        <v>0</v>
      </c>
      <c r="F130" s="80">
        <v>0</v>
      </c>
      <c r="G130" s="80">
        <f t="shared" si="46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f t="shared" si="45"/>
        <v>0</v>
      </c>
      <c r="E131" s="80">
        <v>0</v>
      </c>
      <c r="F131" s="80">
        <v>0</v>
      </c>
      <c r="G131" s="80">
        <f t="shared" si="46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f t="shared" si="45"/>
        <v>0</v>
      </c>
      <c r="E132" s="80">
        <v>0</v>
      </c>
      <c r="F132" s="80">
        <v>0</v>
      </c>
      <c r="G132" s="80">
        <f t="shared" si="46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47">SUM(C134:C136)</f>
        <v>0</v>
      </c>
      <c r="D133" s="80">
        <f t="shared" si="45"/>
        <v>0</v>
      </c>
      <c r="E133" s="80">
        <f t="shared" si="47"/>
        <v>0</v>
      </c>
      <c r="F133" s="80">
        <f t="shared" si="47"/>
        <v>0</v>
      </c>
      <c r="G133" s="80">
        <f t="shared" si="47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f t="shared" si="45"/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f t="shared" si="45"/>
        <v>0</v>
      </c>
      <c r="E135" s="80">
        <v>0</v>
      </c>
      <c r="F135" s="80">
        <v>0</v>
      </c>
      <c r="G135" s="80">
        <f t="shared" ref="G135:G136" si="48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f t="shared" si="45"/>
        <v>0</v>
      </c>
      <c r="E136" s="80">
        <v>0</v>
      </c>
      <c r="F136" s="80">
        <v>0</v>
      </c>
      <c r="G136" s="80">
        <f t="shared" si="48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49">SUM(C138:C142,C144:C145)</f>
        <v>0</v>
      </c>
      <c r="D137" s="80">
        <f t="shared" si="49"/>
        <v>0</v>
      </c>
      <c r="E137" s="80">
        <f t="shared" si="49"/>
        <v>0</v>
      </c>
      <c r="F137" s="80">
        <f t="shared" si="49"/>
        <v>0</v>
      </c>
      <c r="G137" s="80">
        <f t="shared" si="49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f>+B138+C138</f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f t="shared" ref="D139:D149" si="50">+B139+C139</f>
        <v>0</v>
      </c>
      <c r="E139" s="80">
        <v>0</v>
      </c>
      <c r="F139" s="80">
        <v>0</v>
      </c>
      <c r="G139" s="80">
        <f t="shared" ref="G139:G145" si="51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f t="shared" si="50"/>
        <v>0</v>
      </c>
      <c r="E140" s="80">
        <v>0</v>
      </c>
      <c r="F140" s="80">
        <v>0</v>
      </c>
      <c r="G140" s="80">
        <f t="shared" si="51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f t="shared" si="50"/>
        <v>0</v>
      </c>
      <c r="E141" s="80">
        <v>0</v>
      </c>
      <c r="F141" s="80">
        <v>0</v>
      </c>
      <c r="G141" s="80">
        <f t="shared" si="51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f t="shared" si="50"/>
        <v>0</v>
      </c>
      <c r="E142" s="80">
        <v>0</v>
      </c>
      <c r="F142" s="80">
        <v>0</v>
      </c>
      <c r="G142" s="80">
        <f t="shared" si="51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f t="shared" si="50"/>
        <v>0</v>
      </c>
      <c r="E143" s="80">
        <v>0</v>
      </c>
      <c r="F143" s="80">
        <v>0</v>
      </c>
      <c r="G143" s="80">
        <f t="shared" si="51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f t="shared" si="50"/>
        <v>0</v>
      </c>
      <c r="E144" s="80">
        <v>0</v>
      </c>
      <c r="F144" s="80">
        <v>0</v>
      </c>
      <c r="G144" s="80">
        <f t="shared" si="51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f t="shared" si="50"/>
        <v>0</v>
      </c>
      <c r="E145" s="80">
        <v>0</v>
      </c>
      <c r="F145" s="80">
        <v>0</v>
      </c>
      <c r="G145" s="80">
        <f t="shared" si="51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52">SUM(C147:C149)</f>
        <v>0</v>
      </c>
      <c r="D146" s="80">
        <f t="shared" si="50"/>
        <v>0</v>
      </c>
      <c r="E146" s="80">
        <f t="shared" si="52"/>
        <v>0</v>
      </c>
      <c r="F146" s="80">
        <f t="shared" si="52"/>
        <v>0</v>
      </c>
      <c r="G146" s="80">
        <f t="shared" si="52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f t="shared" si="50"/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f t="shared" si="50"/>
        <v>0</v>
      </c>
      <c r="E148" s="80">
        <v>0</v>
      </c>
      <c r="F148" s="80">
        <v>0</v>
      </c>
      <c r="G148" s="80">
        <f t="shared" ref="G148:G149" si="53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f t="shared" si="50"/>
        <v>0</v>
      </c>
      <c r="E149" s="80">
        <v>0</v>
      </c>
      <c r="F149" s="80">
        <v>0</v>
      </c>
      <c r="G149" s="80">
        <f t="shared" si="53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54">SUM(C151:C157)</f>
        <v>0</v>
      </c>
      <c r="D150" s="80">
        <f t="shared" si="54"/>
        <v>0</v>
      </c>
      <c r="E150" s="80">
        <f t="shared" si="54"/>
        <v>0</v>
      </c>
      <c r="F150" s="80">
        <f t="shared" si="54"/>
        <v>0</v>
      </c>
      <c r="G150" s="80">
        <f t="shared" si="54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f>+B151+C151</f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f t="shared" ref="D152:D157" si="55">+B152+C152</f>
        <v>0</v>
      </c>
      <c r="E152" s="80">
        <v>0</v>
      </c>
      <c r="F152" s="80">
        <v>0</v>
      </c>
      <c r="G152" s="80">
        <f t="shared" ref="G152:G157" si="56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f t="shared" si="55"/>
        <v>0</v>
      </c>
      <c r="E153" s="80">
        <v>0</v>
      </c>
      <c r="F153" s="80">
        <v>0</v>
      </c>
      <c r="G153" s="80">
        <f t="shared" si="56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f t="shared" si="55"/>
        <v>0</v>
      </c>
      <c r="E154" s="80">
        <v>0</v>
      </c>
      <c r="F154" s="80">
        <v>0</v>
      </c>
      <c r="G154" s="80">
        <f t="shared" si="56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f t="shared" si="55"/>
        <v>0</v>
      </c>
      <c r="E155" s="80">
        <v>0</v>
      </c>
      <c r="F155" s="80">
        <v>0</v>
      </c>
      <c r="G155" s="80">
        <f t="shared" si="56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f t="shared" si="55"/>
        <v>0</v>
      </c>
      <c r="E156" s="80">
        <v>0</v>
      </c>
      <c r="F156" s="80">
        <v>0</v>
      </c>
      <c r="G156" s="80">
        <f t="shared" si="56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f t="shared" si="55"/>
        <v>0</v>
      </c>
      <c r="E157" s="80">
        <v>0</v>
      </c>
      <c r="F157" s="80">
        <v>0</v>
      </c>
      <c r="G157" s="80">
        <f t="shared" si="56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4313400</v>
      </c>
      <c r="C159" s="79">
        <f t="shared" ref="C159:G159" si="57">C9+C84</f>
        <v>0</v>
      </c>
      <c r="D159" s="79">
        <f t="shared" si="57"/>
        <v>4313400</v>
      </c>
      <c r="E159" s="79">
        <f t="shared" si="57"/>
        <v>1310942</v>
      </c>
      <c r="F159" s="79">
        <f t="shared" si="57"/>
        <v>1310942</v>
      </c>
      <c r="G159" s="79">
        <f t="shared" si="57"/>
        <v>3002458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4313400</v>
      </c>
      <c r="Q2" s="18">
        <f>'Formato 6 a)'!C9</f>
        <v>0</v>
      </c>
      <c r="R2" s="18">
        <f>'Formato 6 a)'!D9</f>
        <v>4313400</v>
      </c>
      <c r="S2" s="18">
        <f>'Formato 6 a)'!E9</f>
        <v>1310942</v>
      </c>
      <c r="T2" s="18">
        <f>'Formato 6 a)'!F9</f>
        <v>1310942</v>
      </c>
      <c r="U2" s="18">
        <f>'Formato 6 a)'!G9</f>
        <v>3002458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3059000</v>
      </c>
      <c r="Q3" s="18">
        <f>'Formato 6 a)'!C10</f>
        <v>0</v>
      </c>
      <c r="R3" s="18">
        <f>'Formato 6 a)'!D10</f>
        <v>3059000</v>
      </c>
      <c r="S3" s="18">
        <f>'Formato 6 a)'!E10</f>
        <v>866346</v>
      </c>
      <c r="T3" s="18">
        <f>'Formato 6 a)'!F10</f>
        <v>866346</v>
      </c>
      <c r="U3" s="18">
        <f>'Formato 6 a)'!G10</f>
        <v>2192654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1315000</v>
      </c>
      <c r="Q4" s="18">
        <f>'Formato 6 a)'!C11</f>
        <v>0</v>
      </c>
      <c r="R4" s="18">
        <f>'Formato 6 a)'!D11</f>
        <v>1315000</v>
      </c>
      <c r="S4" s="18">
        <f>'Formato 6 a)'!E11</f>
        <v>572608</v>
      </c>
      <c r="T4" s="18">
        <f>'Formato 6 a)'!F11</f>
        <v>572608</v>
      </c>
      <c r="U4" s="18">
        <f>'Formato 6 a)'!G11</f>
        <v>742392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439000</v>
      </c>
      <c r="Q6" s="18">
        <f>'Formato 6 a)'!C13</f>
        <v>0</v>
      </c>
      <c r="R6" s="18">
        <f>'Formato 6 a)'!D13</f>
        <v>439000</v>
      </c>
      <c r="S6" s="18">
        <f>'Formato 6 a)'!E13</f>
        <v>6426</v>
      </c>
      <c r="T6" s="18">
        <f>'Formato 6 a)'!F13</f>
        <v>6426</v>
      </c>
      <c r="U6" s="18">
        <f>'Formato 6 a)'!G13</f>
        <v>432574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301000</v>
      </c>
      <c r="Q7" s="18">
        <f>'Formato 6 a)'!C14</f>
        <v>0</v>
      </c>
      <c r="R7" s="18">
        <f>'Formato 6 a)'!D14</f>
        <v>301000</v>
      </c>
      <c r="S7" s="18">
        <f>'Formato 6 a)'!E14</f>
        <v>128856</v>
      </c>
      <c r="T7" s="18">
        <f>'Formato 6 a)'!F14</f>
        <v>128856</v>
      </c>
      <c r="U7" s="18">
        <f>'Formato 6 a)'!G14</f>
        <v>172144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1004000</v>
      </c>
      <c r="Q8" s="18">
        <f>'Formato 6 a)'!C15</f>
        <v>0</v>
      </c>
      <c r="R8" s="18">
        <f>'Formato 6 a)'!D15</f>
        <v>1004000</v>
      </c>
      <c r="S8" s="18">
        <f>'Formato 6 a)'!E15</f>
        <v>158456</v>
      </c>
      <c r="T8" s="18">
        <f>'Formato 6 a)'!F15</f>
        <v>158456</v>
      </c>
      <c r="U8" s="18">
        <f>'Formato 6 a)'!G15</f>
        <v>845544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167500</v>
      </c>
      <c r="Q11" s="18">
        <f>'Formato 6 a)'!C18</f>
        <v>0</v>
      </c>
      <c r="R11" s="18">
        <f>'Formato 6 a)'!D18</f>
        <v>167500</v>
      </c>
      <c r="S11" s="18">
        <f>'Formato 6 a)'!E18</f>
        <v>56399</v>
      </c>
      <c r="T11" s="18">
        <f>'Formato 6 a)'!F18</f>
        <v>56399</v>
      </c>
      <c r="U11" s="18">
        <f>'Formato 6 a)'!G18</f>
        <v>111101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50700</v>
      </c>
      <c r="Q12" s="18">
        <f>'Formato 6 a)'!C19</f>
        <v>0</v>
      </c>
      <c r="R12" s="18">
        <f>'Formato 6 a)'!D19</f>
        <v>50700</v>
      </c>
      <c r="S12" s="18">
        <f>'Formato 6 a)'!E19</f>
        <v>4905</v>
      </c>
      <c r="T12" s="18">
        <f>'Formato 6 a)'!F19</f>
        <v>4905</v>
      </c>
      <c r="U12" s="18">
        <f>'Formato 6 a)'!G19</f>
        <v>45795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9000</v>
      </c>
      <c r="Q13" s="18">
        <f>'Formato 6 a)'!C20</f>
        <v>0</v>
      </c>
      <c r="R13" s="18">
        <f>'Formato 6 a)'!D20</f>
        <v>9000</v>
      </c>
      <c r="S13" s="18">
        <f>'Formato 6 a)'!E20</f>
        <v>0</v>
      </c>
      <c r="T13" s="18">
        <f>'Formato 6 a)'!F20</f>
        <v>0</v>
      </c>
      <c r="U13" s="18">
        <f>'Formato 6 a)'!G20</f>
        <v>9000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1200</v>
      </c>
      <c r="Q15" s="18">
        <f>'Formato 6 a)'!C22</f>
        <v>0</v>
      </c>
      <c r="R15" s="18">
        <f>'Formato 6 a)'!D22</f>
        <v>1200</v>
      </c>
      <c r="S15" s="18">
        <f>'Formato 6 a)'!E22</f>
        <v>0</v>
      </c>
      <c r="T15" s="18">
        <f>'Formato 6 a)'!F22</f>
        <v>0</v>
      </c>
      <c r="U15" s="18">
        <f>'Formato 6 a)'!G22</f>
        <v>1200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1800</v>
      </c>
      <c r="Q16" s="18">
        <f>'Formato 6 a)'!C23</f>
        <v>0</v>
      </c>
      <c r="R16" s="18">
        <f>'Formato 6 a)'!D23</f>
        <v>1800</v>
      </c>
      <c r="S16" s="18">
        <f>'Formato 6 a)'!E23</f>
        <v>0</v>
      </c>
      <c r="T16" s="18">
        <f>'Formato 6 a)'!F23</f>
        <v>0</v>
      </c>
      <c r="U16" s="18">
        <f>'Formato 6 a)'!G23</f>
        <v>1800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87000</v>
      </c>
      <c r="Q17" s="18">
        <f>'Formato 6 a)'!C24</f>
        <v>0</v>
      </c>
      <c r="R17" s="18">
        <f>'Formato 6 a)'!D24</f>
        <v>87000</v>
      </c>
      <c r="S17" s="18">
        <f>'Formato 6 a)'!E24</f>
        <v>50000</v>
      </c>
      <c r="T17" s="18">
        <f>'Formato 6 a)'!F24</f>
        <v>50000</v>
      </c>
      <c r="U17" s="18">
        <f>'Formato 6 a)'!G24</f>
        <v>37000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2000</v>
      </c>
      <c r="Q18" s="18">
        <f>'Formato 6 a)'!C25</f>
        <v>0</v>
      </c>
      <c r="R18" s="18">
        <f>'Formato 6 a)'!D25</f>
        <v>2000</v>
      </c>
      <c r="S18" s="18">
        <f>'Formato 6 a)'!E25</f>
        <v>394</v>
      </c>
      <c r="T18" s="18">
        <f>'Formato 6 a)'!F25</f>
        <v>394</v>
      </c>
      <c r="U18" s="18">
        <f>'Formato 6 a)'!G25</f>
        <v>1606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15800</v>
      </c>
      <c r="Q20" s="18">
        <f>'Formato 6 a)'!C27</f>
        <v>0</v>
      </c>
      <c r="R20" s="18">
        <f>'Formato 6 a)'!D27</f>
        <v>15800</v>
      </c>
      <c r="S20" s="18">
        <f>'Formato 6 a)'!E27</f>
        <v>1100</v>
      </c>
      <c r="T20" s="18">
        <f>'Formato 6 a)'!F27</f>
        <v>1100</v>
      </c>
      <c r="U20" s="18">
        <f>'Formato 6 a)'!G27</f>
        <v>14700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1086900</v>
      </c>
      <c r="Q21" s="18">
        <f>'Formato 6 a)'!C28</f>
        <v>0</v>
      </c>
      <c r="R21" s="18">
        <f>'Formato 6 a)'!D28</f>
        <v>1086900</v>
      </c>
      <c r="S21" s="18">
        <f>'Formato 6 a)'!E28</f>
        <v>388197</v>
      </c>
      <c r="T21" s="18">
        <f>'Formato 6 a)'!F28</f>
        <v>388197</v>
      </c>
      <c r="U21" s="18">
        <f>'Formato 6 a)'!G28</f>
        <v>698703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108800</v>
      </c>
      <c r="Q22" s="18">
        <f>'Formato 6 a)'!C29</f>
        <v>0</v>
      </c>
      <c r="R22" s="18">
        <f>'Formato 6 a)'!D29</f>
        <v>108800</v>
      </c>
      <c r="S22" s="18">
        <f>'Formato 6 a)'!E29</f>
        <v>32381</v>
      </c>
      <c r="T22" s="18">
        <f>'Formato 6 a)'!F29</f>
        <v>32381</v>
      </c>
      <c r="U22" s="18">
        <f>'Formato 6 a)'!G29</f>
        <v>76419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482100</v>
      </c>
      <c r="Q24" s="18">
        <f>'Formato 6 a)'!C31</f>
        <v>0</v>
      </c>
      <c r="R24" s="18">
        <f>'Formato 6 a)'!D31</f>
        <v>482100</v>
      </c>
      <c r="S24" s="18">
        <f>'Formato 6 a)'!E31</f>
        <v>214963</v>
      </c>
      <c r="T24" s="18">
        <f>'Formato 6 a)'!F31</f>
        <v>214963</v>
      </c>
      <c r="U24" s="18">
        <f>'Formato 6 a)'!G31</f>
        <v>267137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190000</v>
      </c>
      <c r="Q25" s="18">
        <f>'Formato 6 a)'!C32</f>
        <v>0</v>
      </c>
      <c r="R25" s="18">
        <f>'Formato 6 a)'!D32</f>
        <v>190000</v>
      </c>
      <c r="S25" s="18">
        <f>'Formato 6 a)'!E32</f>
        <v>54648</v>
      </c>
      <c r="T25" s="18">
        <f>'Formato 6 a)'!F32</f>
        <v>54648</v>
      </c>
      <c r="U25" s="18">
        <f>'Formato 6 a)'!G32</f>
        <v>135352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73000</v>
      </c>
      <c r="Q26" s="18">
        <f>'Formato 6 a)'!C33</f>
        <v>0</v>
      </c>
      <c r="R26" s="18">
        <f>'Formato 6 a)'!D33</f>
        <v>73000</v>
      </c>
      <c r="S26" s="18">
        <f>'Formato 6 a)'!E33</f>
        <v>19685</v>
      </c>
      <c r="T26" s="18">
        <f>'Formato 6 a)'!F33</f>
        <v>19685</v>
      </c>
      <c r="U26" s="18">
        <f>'Formato 6 a)'!G33</f>
        <v>53315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53000</v>
      </c>
      <c r="Q28" s="18">
        <f>'Formato 6 a)'!C35</f>
        <v>0</v>
      </c>
      <c r="R28" s="18">
        <f>'Formato 6 a)'!D35</f>
        <v>53000</v>
      </c>
      <c r="S28" s="18">
        <f>'Formato 6 a)'!E35</f>
        <v>1766</v>
      </c>
      <c r="T28" s="18">
        <f>'Formato 6 a)'!F35</f>
        <v>1766</v>
      </c>
      <c r="U28" s="18">
        <f>'Formato 6 a)'!G35</f>
        <v>51234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38000</v>
      </c>
      <c r="Q29" s="18">
        <f>'Formato 6 a)'!C36</f>
        <v>0</v>
      </c>
      <c r="R29" s="18">
        <f>'Formato 6 a)'!D36</f>
        <v>38000</v>
      </c>
      <c r="S29" s="18">
        <f>'Formato 6 a)'!E36</f>
        <v>284</v>
      </c>
      <c r="T29" s="18">
        <f>'Formato 6 a)'!F36</f>
        <v>284</v>
      </c>
      <c r="U29" s="18">
        <f>'Formato 6 a)'!G36</f>
        <v>37716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142000</v>
      </c>
      <c r="Q30" s="18">
        <f>'Formato 6 a)'!C37</f>
        <v>0</v>
      </c>
      <c r="R30" s="18">
        <f>'Formato 6 a)'!D37</f>
        <v>142000</v>
      </c>
      <c r="S30" s="18">
        <f>'Formato 6 a)'!E37</f>
        <v>64470</v>
      </c>
      <c r="T30" s="18">
        <f>'Formato 6 a)'!F37</f>
        <v>64470</v>
      </c>
      <c r="U30" s="18">
        <f>'Formato 6 a)'!G37</f>
        <v>77530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4313400</v>
      </c>
      <c r="Q150">
        <f>'Formato 6 a)'!C159</f>
        <v>0</v>
      </c>
      <c r="R150">
        <f>'Formato 6 a)'!D159</f>
        <v>4313400</v>
      </c>
      <c r="S150">
        <f>'Formato 6 a)'!E159</f>
        <v>1310942</v>
      </c>
      <c r="T150">
        <f>'Formato 6 a)'!F159</f>
        <v>1310942</v>
      </c>
      <c r="U150">
        <f>'Formato 6 a)'!G159</f>
        <v>3002458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G31"/>
  <sheetViews>
    <sheetView showGridLines="0" topLeftCell="A11" zoomScale="90" zoomScaleNormal="90" workbookViewId="0">
      <selection activeCell="F11" sqref="F1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x14ac:dyDescent="0.2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x14ac:dyDescent="0.25">
      <c r="A5" s="159" t="str">
        <f>TRIMESTRE</f>
        <v>Del 1 de enero al 30 de marzo de 2018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x14ac:dyDescent="0.25">
      <c r="A9" s="52" t="s">
        <v>440</v>
      </c>
      <c r="B9" s="59">
        <f>SUM(B10:GASTO_NE_FIN_01)</f>
        <v>4313400</v>
      </c>
      <c r="C9" s="59">
        <f>SUM(C10:GASTO_NE_FIN_02)</f>
        <v>0</v>
      </c>
      <c r="D9" s="59">
        <f>SUM(D10:GASTO_NE_FIN_03)</f>
        <v>4313400</v>
      </c>
      <c r="E9" s="59">
        <f>SUM(E10:GASTO_NE_FIN_04)</f>
        <v>1310942</v>
      </c>
      <c r="F9" s="59">
        <f>SUM(F10:GASTO_NE_FIN_05)</f>
        <v>1310942</v>
      </c>
      <c r="G9" s="59">
        <f>SUM(G10:GASTO_NE_FIN_06)</f>
        <v>3002458</v>
      </c>
    </row>
    <row r="10" spans="1:7" s="24" customFormat="1" x14ac:dyDescent="0.25">
      <c r="A10" s="144" t="s">
        <v>3305</v>
      </c>
      <c r="B10" s="60">
        <v>4313400</v>
      </c>
      <c r="C10" s="60">
        <v>0</v>
      </c>
      <c r="D10" s="60">
        <f>+B10+C10</f>
        <v>4313400</v>
      </c>
      <c r="E10" s="60">
        <v>1310942</v>
      </c>
      <c r="F10" s="60">
        <f>+E10</f>
        <v>1310942</v>
      </c>
      <c r="G10" s="77">
        <f>D10-E10</f>
        <v>3002458</v>
      </c>
    </row>
    <row r="11" spans="1:7" s="24" customFormat="1" x14ac:dyDescent="0.25">
      <c r="A11" s="144" t="s">
        <v>433</v>
      </c>
      <c r="B11" s="60">
        <v>0</v>
      </c>
      <c r="C11" s="60"/>
      <c r="D11" s="60">
        <f t="shared" ref="D11:D17" si="0">+B11+C11</f>
        <v>0</v>
      </c>
      <c r="E11" s="60"/>
      <c r="F11" s="60"/>
      <c r="G11" s="77">
        <f t="shared" ref="G11:G17" si="1">D11-E11</f>
        <v>0</v>
      </c>
    </row>
    <row r="12" spans="1:7" s="24" customFormat="1" x14ac:dyDescent="0.25">
      <c r="A12" s="144" t="s">
        <v>434</v>
      </c>
      <c r="B12" s="60">
        <v>0</v>
      </c>
      <c r="C12" s="60"/>
      <c r="D12" s="60">
        <f t="shared" si="0"/>
        <v>0</v>
      </c>
      <c r="E12" s="60"/>
      <c r="F12" s="60"/>
      <c r="G12" s="77">
        <f t="shared" si="1"/>
        <v>0</v>
      </c>
    </row>
    <row r="13" spans="1:7" s="24" customFormat="1" x14ac:dyDescent="0.25">
      <c r="A13" s="144" t="s">
        <v>435</v>
      </c>
      <c r="B13" s="60">
        <v>0</v>
      </c>
      <c r="C13" s="60"/>
      <c r="D13" s="60">
        <f t="shared" si="0"/>
        <v>0</v>
      </c>
      <c r="E13" s="60"/>
      <c r="F13" s="60"/>
      <c r="G13" s="77">
        <f t="shared" si="1"/>
        <v>0</v>
      </c>
    </row>
    <row r="14" spans="1:7" s="24" customFormat="1" x14ac:dyDescent="0.25">
      <c r="A14" s="144" t="s">
        <v>436</v>
      </c>
      <c r="B14" s="60">
        <v>0</v>
      </c>
      <c r="C14" s="60"/>
      <c r="D14" s="60">
        <f t="shared" si="0"/>
        <v>0</v>
      </c>
      <c r="E14" s="60"/>
      <c r="F14" s="60"/>
      <c r="G14" s="77">
        <f t="shared" si="1"/>
        <v>0</v>
      </c>
    </row>
    <row r="15" spans="1:7" s="24" customFormat="1" x14ac:dyDescent="0.25">
      <c r="A15" s="144" t="s">
        <v>437</v>
      </c>
      <c r="B15" s="60">
        <v>0</v>
      </c>
      <c r="C15" s="60"/>
      <c r="D15" s="60">
        <f t="shared" si="0"/>
        <v>0</v>
      </c>
      <c r="E15" s="60"/>
      <c r="F15" s="60"/>
      <c r="G15" s="77">
        <f t="shared" si="1"/>
        <v>0</v>
      </c>
    </row>
    <row r="16" spans="1:7" s="24" customFormat="1" x14ac:dyDescent="0.25">
      <c r="A16" s="144" t="s">
        <v>438</v>
      </c>
      <c r="B16" s="60">
        <v>0</v>
      </c>
      <c r="C16" s="60"/>
      <c r="D16" s="60">
        <f t="shared" si="0"/>
        <v>0</v>
      </c>
      <c r="E16" s="60"/>
      <c r="F16" s="60"/>
      <c r="G16" s="77">
        <f t="shared" si="1"/>
        <v>0</v>
      </c>
    </row>
    <row r="17" spans="1:7" s="24" customFormat="1" x14ac:dyDescent="0.25">
      <c r="A17" s="144" t="s">
        <v>439</v>
      </c>
      <c r="B17" s="60">
        <v>0</v>
      </c>
      <c r="C17" s="60"/>
      <c r="D17" s="60">
        <f t="shared" si="0"/>
        <v>0</v>
      </c>
      <c r="E17" s="60"/>
      <c r="F17" s="60"/>
      <c r="G17" s="77">
        <f t="shared" si="1"/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4" t="s">
        <v>432</v>
      </c>
      <c r="B20" s="60">
        <v>0</v>
      </c>
      <c r="C20" s="60"/>
      <c r="D20" s="60">
        <f>+B20+C20</f>
        <v>0</v>
      </c>
      <c r="E20" s="60"/>
      <c r="F20" s="60"/>
      <c r="G20" s="60">
        <f>D20-E20</f>
        <v>0</v>
      </c>
    </row>
    <row r="21" spans="1:7" s="24" customFormat="1" x14ac:dyDescent="0.25">
      <c r="A21" s="144" t="s">
        <v>433</v>
      </c>
      <c r="B21" s="60">
        <v>0</v>
      </c>
      <c r="C21" s="60"/>
      <c r="D21" s="60">
        <f t="shared" ref="D21:D27" si="2">+B21+C21</f>
        <v>0</v>
      </c>
      <c r="E21" s="60"/>
      <c r="F21" s="60"/>
      <c r="G21" s="60">
        <f t="shared" ref="G21:G27" si="3">D21-E21</f>
        <v>0</v>
      </c>
    </row>
    <row r="22" spans="1:7" s="24" customFormat="1" x14ac:dyDescent="0.25">
      <c r="A22" s="144" t="s">
        <v>434</v>
      </c>
      <c r="B22" s="60">
        <v>0</v>
      </c>
      <c r="C22" s="60"/>
      <c r="D22" s="60">
        <f t="shared" si="2"/>
        <v>0</v>
      </c>
      <c r="E22" s="60"/>
      <c r="F22" s="60"/>
      <c r="G22" s="60">
        <f t="shared" si="3"/>
        <v>0</v>
      </c>
    </row>
    <row r="23" spans="1:7" s="24" customFormat="1" x14ac:dyDescent="0.25">
      <c r="A23" s="144" t="s">
        <v>435</v>
      </c>
      <c r="B23" s="60">
        <v>0</v>
      </c>
      <c r="C23" s="60"/>
      <c r="D23" s="60">
        <f t="shared" si="2"/>
        <v>0</v>
      </c>
      <c r="E23" s="60"/>
      <c r="F23" s="60"/>
      <c r="G23" s="60">
        <f t="shared" si="3"/>
        <v>0</v>
      </c>
    </row>
    <row r="24" spans="1:7" s="24" customFormat="1" x14ac:dyDescent="0.25">
      <c r="A24" s="144" t="s">
        <v>436</v>
      </c>
      <c r="B24" s="60">
        <v>0</v>
      </c>
      <c r="C24" s="60"/>
      <c r="D24" s="60">
        <f t="shared" si="2"/>
        <v>0</v>
      </c>
      <c r="E24" s="60"/>
      <c r="F24" s="60"/>
      <c r="G24" s="60">
        <f t="shared" si="3"/>
        <v>0</v>
      </c>
    </row>
    <row r="25" spans="1:7" s="24" customFormat="1" x14ac:dyDescent="0.25">
      <c r="A25" s="144" t="s">
        <v>437</v>
      </c>
      <c r="B25" s="60">
        <v>0</v>
      </c>
      <c r="C25" s="60"/>
      <c r="D25" s="60">
        <f t="shared" si="2"/>
        <v>0</v>
      </c>
      <c r="E25" s="60"/>
      <c r="F25" s="60"/>
      <c r="G25" s="60">
        <f t="shared" si="3"/>
        <v>0</v>
      </c>
    </row>
    <row r="26" spans="1:7" s="24" customFormat="1" x14ac:dyDescent="0.25">
      <c r="A26" s="144" t="s">
        <v>438</v>
      </c>
      <c r="B26" s="60">
        <v>0</v>
      </c>
      <c r="C26" s="60"/>
      <c r="D26" s="60">
        <f t="shared" si="2"/>
        <v>0</v>
      </c>
      <c r="E26" s="60"/>
      <c r="F26" s="60"/>
      <c r="G26" s="60">
        <f t="shared" si="3"/>
        <v>0</v>
      </c>
    </row>
    <row r="27" spans="1:7" s="24" customFormat="1" x14ac:dyDescent="0.25">
      <c r="A27" s="144" t="s">
        <v>439</v>
      </c>
      <c r="B27" s="60">
        <v>0</v>
      </c>
      <c r="C27" s="60"/>
      <c r="D27" s="60">
        <f t="shared" si="2"/>
        <v>0</v>
      </c>
      <c r="E27" s="60"/>
      <c r="F27" s="60"/>
      <c r="G27" s="60">
        <f t="shared" si="3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4313400</v>
      </c>
      <c r="C29" s="61">
        <f>GASTO_NE_T2+GASTO_E_T2</f>
        <v>0</v>
      </c>
      <c r="D29" s="61">
        <f>GASTO_NE_T3+GASTO_E_T3</f>
        <v>4313400</v>
      </c>
      <c r="E29" s="61">
        <f>GASTO_NE_T4+GASTO_E_T4</f>
        <v>1310942</v>
      </c>
      <c r="F29" s="61">
        <f>GASTO_NE_T5+GASTO_E_T5</f>
        <v>1310942</v>
      </c>
      <c r="G29" s="61">
        <f>GASTO_NE_T6+GASTO_E_T6</f>
        <v>3002458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4313400</v>
      </c>
      <c r="Q2" s="18">
        <f>GASTO_NE_T2</f>
        <v>0</v>
      </c>
      <c r="R2" s="18">
        <f>GASTO_NE_T3</f>
        <v>4313400</v>
      </c>
      <c r="S2" s="18">
        <f>GASTO_NE_T4</f>
        <v>1310942</v>
      </c>
      <c r="T2" s="18">
        <f>GASTO_NE_T5</f>
        <v>1310942</v>
      </c>
      <c r="U2" s="18">
        <f>GASTO_NE_T6</f>
        <v>3002458</v>
      </c>
    </row>
    <row r="3" spans="1:25" x14ac:dyDescent="0.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x14ac:dyDescent="0.2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4313400</v>
      </c>
      <c r="Q4" s="18">
        <f>TOTAL_E_T2</f>
        <v>0</v>
      </c>
      <c r="R4" s="18">
        <f>TOTAL_E_T3</f>
        <v>4313400</v>
      </c>
      <c r="S4" s="18">
        <f>TOTAL_E_T4</f>
        <v>1310942</v>
      </c>
      <c r="T4" s="18">
        <f>TOTAL_E_T5</f>
        <v>1310942</v>
      </c>
      <c r="U4" s="18">
        <f>TOTAL_E_T6</f>
        <v>3002458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A5" sqref="A5:G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x14ac:dyDescent="0.2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x14ac:dyDescent="0.25">
      <c r="A5" s="159" t="str">
        <f>TRIMESTRE</f>
        <v>Del 1 de enero al 30 de marzo de 2018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x14ac:dyDescent="0.25">
      <c r="A9" s="52" t="s">
        <v>363</v>
      </c>
      <c r="B9" s="70">
        <f>SUM(B10,B19,B27,B37)</f>
        <v>4313400</v>
      </c>
      <c r="C9" s="70">
        <f t="shared" ref="C9:G9" si="0">SUM(C10,C19,C27,C37)</f>
        <v>0</v>
      </c>
      <c r="D9" s="70">
        <f t="shared" si="0"/>
        <v>4313400</v>
      </c>
      <c r="E9" s="70">
        <f t="shared" si="0"/>
        <v>1310942</v>
      </c>
      <c r="F9" s="70">
        <f t="shared" si="0"/>
        <v>1310942</v>
      </c>
      <c r="G9" s="70">
        <f t="shared" si="0"/>
        <v>3002458</v>
      </c>
    </row>
    <row r="10" spans="1:7" x14ac:dyDescent="0.25">
      <c r="A10" s="53" t="s">
        <v>364</v>
      </c>
      <c r="B10" s="71">
        <f>SUM(B11:B18)</f>
        <v>4313400</v>
      </c>
      <c r="C10" s="71">
        <f t="shared" ref="C10:F10" si="1">SUM(C11:C18)</f>
        <v>0</v>
      </c>
      <c r="D10" s="71">
        <f t="shared" si="1"/>
        <v>4313400</v>
      </c>
      <c r="E10" s="71">
        <f t="shared" si="1"/>
        <v>1310942</v>
      </c>
      <c r="F10" s="71">
        <f t="shared" si="1"/>
        <v>1310942</v>
      </c>
      <c r="G10" s="71">
        <f>SUM(G11:G18)</f>
        <v>3002458</v>
      </c>
    </row>
    <row r="11" spans="1:7" x14ac:dyDescent="0.25">
      <c r="A11" s="63" t="s">
        <v>365</v>
      </c>
      <c r="B11" s="72">
        <v>0</v>
      </c>
      <c r="C11" s="72"/>
      <c r="D11" s="72">
        <f>+B11+C11</f>
        <v>0</v>
      </c>
      <c r="E11" s="72"/>
      <c r="F11" s="72"/>
      <c r="G11" s="72">
        <f>D11-E11</f>
        <v>0</v>
      </c>
    </row>
    <row r="12" spans="1:7" x14ac:dyDescent="0.25">
      <c r="A12" s="63" t="s">
        <v>366</v>
      </c>
      <c r="B12" s="72">
        <v>0</v>
      </c>
      <c r="C12" s="72"/>
      <c r="D12" s="72">
        <f t="shared" ref="D12:D17" si="2">+B12+C12</f>
        <v>0</v>
      </c>
      <c r="E12" s="72"/>
      <c r="F12" s="72"/>
      <c r="G12" s="72">
        <f t="shared" ref="G12:G18" si="3">D12-E12</f>
        <v>0</v>
      </c>
    </row>
    <row r="13" spans="1:7" x14ac:dyDescent="0.25">
      <c r="A13" s="63" t="s">
        <v>367</v>
      </c>
      <c r="B13" s="72">
        <v>0</v>
      </c>
      <c r="C13" s="72"/>
      <c r="D13" s="72">
        <f t="shared" si="2"/>
        <v>0</v>
      </c>
      <c r="E13" s="72"/>
      <c r="F13" s="72"/>
      <c r="G13" s="72">
        <f t="shared" si="3"/>
        <v>0</v>
      </c>
    </row>
    <row r="14" spans="1:7" x14ac:dyDescent="0.25">
      <c r="A14" s="63" t="s">
        <v>368</v>
      </c>
      <c r="B14" s="72">
        <v>0</v>
      </c>
      <c r="C14" s="72"/>
      <c r="D14" s="72">
        <f t="shared" si="2"/>
        <v>0</v>
      </c>
      <c r="E14" s="72"/>
      <c r="F14" s="72"/>
      <c r="G14" s="72">
        <f t="shared" si="3"/>
        <v>0</v>
      </c>
    </row>
    <row r="15" spans="1:7" x14ac:dyDescent="0.25">
      <c r="A15" s="63" t="s">
        <v>369</v>
      </c>
      <c r="B15" s="72">
        <v>0</v>
      </c>
      <c r="C15" s="72"/>
      <c r="D15" s="72">
        <f t="shared" si="2"/>
        <v>0</v>
      </c>
      <c r="E15" s="72"/>
      <c r="F15" s="72"/>
      <c r="G15" s="72">
        <f t="shared" si="3"/>
        <v>0</v>
      </c>
    </row>
    <row r="16" spans="1:7" x14ac:dyDescent="0.25">
      <c r="A16" s="63" t="s">
        <v>370</v>
      </c>
      <c r="B16" s="72">
        <v>0</v>
      </c>
      <c r="C16" s="72"/>
      <c r="D16" s="72">
        <f t="shared" si="2"/>
        <v>0</v>
      </c>
      <c r="E16" s="72"/>
      <c r="F16" s="72"/>
      <c r="G16" s="72">
        <f t="shared" si="3"/>
        <v>0</v>
      </c>
    </row>
    <row r="17" spans="1:7" x14ac:dyDescent="0.25">
      <c r="A17" s="63" t="s">
        <v>371</v>
      </c>
      <c r="B17" s="72">
        <v>0</v>
      </c>
      <c r="C17" s="72"/>
      <c r="D17" s="72">
        <f t="shared" si="2"/>
        <v>0</v>
      </c>
      <c r="E17" s="72"/>
      <c r="F17" s="72"/>
      <c r="G17" s="72">
        <f t="shared" si="3"/>
        <v>0</v>
      </c>
    </row>
    <row r="18" spans="1:7" x14ac:dyDescent="0.25">
      <c r="A18" s="63" t="s">
        <v>372</v>
      </c>
      <c r="B18" s="72">
        <v>4313400</v>
      </c>
      <c r="C18" s="72">
        <v>0</v>
      </c>
      <c r="D18" s="72">
        <f>+B18+C18</f>
        <v>4313400</v>
      </c>
      <c r="E18" s="72">
        <v>1310942</v>
      </c>
      <c r="F18" s="72">
        <f>+E18</f>
        <v>1310942</v>
      </c>
      <c r="G18" s="72">
        <f t="shared" si="3"/>
        <v>3002458</v>
      </c>
    </row>
    <row r="19" spans="1:7" x14ac:dyDescent="0.25">
      <c r="A19" s="53" t="s">
        <v>373</v>
      </c>
      <c r="B19" s="71">
        <f>SUM(B20:B26)</f>
        <v>0</v>
      </c>
      <c r="C19" s="71">
        <f t="shared" ref="C19:F19" si="4">SUM(C20:C26)</f>
        <v>0</v>
      </c>
      <c r="D19" s="71">
        <f t="shared" si="4"/>
        <v>0</v>
      </c>
      <c r="E19" s="71">
        <f t="shared" si="4"/>
        <v>0</v>
      </c>
      <c r="F19" s="71">
        <f t="shared" si="4"/>
        <v>0</v>
      </c>
      <c r="G19" s="71">
        <f>SUM(G20:G26)</f>
        <v>0</v>
      </c>
    </row>
    <row r="20" spans="1:7" x14ac:dyDescent="0.25">
      <c r="A20" s="63" t="s">
        <v>374</v>
      </c>
      <c r="B20" s="71">
        <v>0</v>
      </c>
      <c r="C20" s="71"/>
      <c r="D20" s="71">
        <f>+B20+C20</f>
        <v>0</v>
      </c>
      <c r="E20" s="71"/>
      <c r="F20" s="71"/>
      <c r="G20" s="72">
        <f>D20-E20</f>
        <v>0</v>
      </c>
    </row>
    <row r="21" spans="1:7" x14ac:dyDescent="0.25">
      <c r="A21" s="63" t="s">
        <v>375</v>
      </c>
      <c r="B21" s="71">
        <v>0</v>
      </c>
      <c r="C21" s="71"/>
      <c r="D21" s="71">
        <f t="shared" ref="D21:D26" si="5">+B21+C21</f>
        <v>0</v>
      </c>
      <c r="E21" s="71"/>
      <c r="F21" s="71"/>
      <c r="G21" s="72">
        <f t="shared" ref="G21:G26" si="6">D21-E21</f>
        <v>0</v>
      </c>
    </row>
    <row r="22" spans="1:7" x14ac:dyDescent="0.25">
      <c r="A22" s="63" t="s">
        <v>376</v>
      </c>
      <c r="B22" s="71">
        <v>0</v>
      </c>
      <c r="C22" s="71"/>
      <c r="D22" s="71">
        <f t="shared" si="5"/>
        <v>0</v>
      </c>
      <c r="E22" s="71"/>
      <c r="F22" s="71"/>
      <c r="G22" s="72">
        <f t="shared" si="6"/>
        <v>0</v>
      </c>
    </row>
    <row r="23" spans="1:7" x14ac:dyDescent="0.25">
      <c r="A23" s="63" t="s">
        <v>377</v>
      </c>
      <c r="B23" s="71">
        <v>0</v>
      </c>
      <c r="C23" s="71"/>
      <c r="D23" s="71">
        <f t="shared" si="5"/>
        <v>0</v>
      </c>
      <c r="E23" s="71"/>
      <c r="F23" s="71"/>
      <c r="G23" s="72">
        <f t="shared" si="6"/>
        <v>0</v>
      </c>
    </row>
    <row r="24" spans="1:7" x14ac:dyDescent="0.25">
      <c r="A24" s="63" t="s">
        <v>378</v>
      </c>
      <c r="B24" s="71">
        <v>0</v>
      </c>
      <c r="C24" s="71"/>
      <c r="D24" s="71">
        <f t="shared" si="5"/>
        <v>0</v>
      </c>
      <c r="E24" s="71"/>
      <c r="F24" s="71"/>
      <c r="G24" s="72">
        <f t="shared" si="6"/>
        <v>0</v>
      </c>
    </row>
    <row r="25" spans="1:7" x14ac:dyDescent="0.25">
      <c r="A25" s="63" t="s">
        <v>379</v>
      </c>
      <c r="B25" s="71">
        <v>0</v>
      </c>
      <c r="C25" s="71"/>
      <c r="D25" s="71">
        <f t="shared" si="5"/>
        <v>0</v>
      </c>
      <c r="E25" s="71"/>
      <c r="F25" s="71"/>
      <c r="G25" s="72">
        <f t="shared" si="6"/>
        <v>0</v>
      </c>
    </row>
    <row r="26" spans="1:7" x14ac:dyDescent="0.25">
      <c r="A26" s="63" t="s">
        <v>380</v>
      </c>
      <c r="B26" s="71">
        <v>0</v>
      </c>
      <c r="C26" s="71"/>
      <c r="D26" s="71">
        <f t="shared" si="5"/>
        <v>0</v>
      </c>
      <c r="E26" s="71"/>
      <c r="F26" s="71"/>
      <c r="G26" s="72">
        <f t="shared" si="6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7">SUM(C28:C36)</f>
        <v>0</v>
      </c>
      <c r="D27" s="71">
        <f t="shared" si="7"/>
        <v>0</v>
      </c>
      <c r="E27" s="71">
        <f t="shared" si="7"/>
        <v>0</v>
      </c>
      <c r="F27" s="71">
        <f t="shared" si="7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/>
      <c r="D28" s="71">
        <f>+B28+C28</f>
        <v>0</v>
      </c>
      <c r="E28" s="71"/>
      <c r="F28" s="71"/>
      <c r="G28" s="72">
        <f>D28-E28</f>
        <v>0</v>
      </c>
    </row>
    <row r="29" spans="1:7" x14ac:dyDescent="0.25">
      <c r="A29" s="63" t="s">
        <v>383</v>
      </c>
      <c r="B29" s="71">
        <v>0</v>
      </c>
      <c r="C29" s="71"/>
      <c r="D29" s="71">
        <f t="shared" ref="D29:D36" si="8">+B29+C29</f>
        <v>0</v>
      </c>
      <c r="E29" s="71"/>
      <c r="F29" s="71"/>
      <c r="G29" s="72">
        <f t="shared" ref="G29:G36" si="9">D29-E29</f>
        <v>0</v>
      </c>
    </row>
    <row r="30" spans="1:7" x14ac:dyDescent="0.25">
      <c r="A30" s="63" t="s">
        <v>384</v>
      </c>
      <c r="B30" s="71">
        <v>0</v>
      </c>
      <c r="C30" s="71"/>
      <c r="D30" s="71">
        <f t="shared" si="8"/>
        <v>0</v>
      </c>
      <c r="E30" s="71"/>
      <c r="F30" s="71"/>
      <c r="G30" s="72">
        <f t="shared" si="9"/>
        <v>0</v>
      </c>
    </row>
    <row r="31" spans="1:7" x14ac:dyDescent="0.25">
      <c r="A31" s="63" t="s">
        <v>385</v>
      </c>
      <c r="B31" s="71">
        <v>0</v>
      </c>
      <c r="C31" s="71"/>
      <c r="D31" s="71">
        <f t="shared" si="8"/>
        <v>0</v>
      </c>
      <c r="E31" s="71"/>
      <c r="F31" s="71"/>
      <c r="G31" s="72">
        <f t="shared" si="9"/>
        <v>0</v>
      </c>
    </row>
    <row r="32" spans="1:7" x14ac:dyDescent="0.25">
      <c r="A32" s="63" t="s">
        <v>386</v>
      </c>
      <c r="B32" s="71">
        <v>0</v>
      </c>
      <c r="C32" s="71"/>
      <c r="D32" s="71">
        <f t="shared" si="8"/>
        <v>0</v>
      </c>
      <c r="E32" s="71"/>
      <c r="F32" s="71"/>
      <c r="G32" s="72">
        <f t="shared" si="9"/>
        <v>0</v>
      </c>
    </row>
    <row r="33" spans="1:7" x14ac:dyDescent="0.25">
      <c r="A33" s="63" t="s">
        <v>387</v>
      </c>
      <c r="B33" s="71">
        <v>0</v>
      </c>
      <c r="C33" s="71"/>
      <c r="D33" s="71">
        <f t="shared" si="8"/>
        <v>0</v>
      </c>
      <c r="E33" s="71"/>
      <c r="F33" s="71"/>
      <c r="G33" s="72">
        <f t="shared" si="9"/>
        <v>0</v>
      </c>
    </row>
    <row r="34" spans="1:7" x14ac:dyDescent="0.25">
      <c r="A34" s="63" t="s">
        <v>388</v>
      </c>
      <c r="B34" s="71">
        <v>0</v>
      </c>
      <c r="C34" s="71"/>
      <c r="D34" s="71">
        <f t="shared" si="8"/>
        <v>0</v>
      </c>
      <c r="E34" s="71"/>
      <c r="F34" s="71"/>
      <c r="G34" s="72">
        <f t="shared" si="9"/>
        <v>0</v>
      </c>
    </row>
    <row r="35" spans="1:7" x14ac:dyDescent="0.25">
      <c r="A35" s="63" t="s">
        <v>389</v>
      </c>
      <c r="B35" s="71">
        <v>0</v>
      </c>
      <c r="C35" s="71"/>
      <c r="D35" s="71">
        <f t="shared" si="8"/>
        <v>0</v>
      </c>
      <c r="E35" s="71"/>
      <c r="F35" s="71"/>
      <c r="G35" s="72">
        <f t="shared" si="9"/>
        <v>0</v>
      </c>
    </row>
    <row r="36" spans="1:7" x14ac:dyDescent="0.25">
      <c r="A36" s="63" t="s">
        <v>390</v>
      </c>
      <c r="B36" s="71">
        <v>0</v>
      </c>
      <c r="C36" s="71"/>
      <c r="D36" s="71">
        <f t="shared" si="8"/>
        <v>0</v>
      </c>
      <c r="E36" s="71"/>
      <c r="F36" s="71"/>
      <c r="G36" s="72">
        <f t="shared" si="9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10">SUM(C38:C41)</f>
        <v>0</v>
      </c>
      <c r="D37" s="71">
        <f t="shared" si="10"/>
        <v>0</v>
      </c>
      <c r="E37" s="71">
        <f t="shared" si="10"/>
        <v>0</v>
      </c>
      <c r="F37" s="71">
        <f t="shared" si="10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/>
      <c r="D38" s="71">
        <f>+B38+C38</f>
        <v>0</v>
      </c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/>
      <c r="D39" s="71">
        <f t="shared" ref="D39:D41" si="11">+B39+C39</f>
        <v>0</v>
      </c>
      <c r="E39" s="72"/>
      <c r="F39" s="72"/>
      <c r="G39" s="72">
        <f t="shared" ref="G39:G41" si="12">D39-E39</f>
        <v>0</v>
      </c>
    </row>
    <row r="40" spans="1:7" x14ac:dyDescent="0.25">
      <c r="A40" s="69" t="s">
        <v>393</v>
      </c>
      <c r="B40" s="72">
        <v>0</v>
      </c>
      <c r="C40" s="72"/>
      <c r="D40" s="71">
        <f t="shared" si="11"/>
        <v>0</v>
      </c>
      <c r="E40" s="72"/>
      <c r="F40" s="72"/>
      <c r="G40" s="72">
        <f t="shared" si="12"/>
        <v>0</v>
      </c>
    </row>
    <row r="41" spans="1:7" x14ac:dyDescent="0.25">
      <c r="A41" s="69" t="s">
        <v>394</v>
      </c>
      <c r="B41" s="72">
        <v>0</v>
      </c>
      <c r="C41" s="72"/>
      <c r="D41" s="71">
        <f t="shared" si="11"/>
        <v>0</v>
      </c>
      <c r="E41" s="72"/>
      <c r="F41" s="72"/>
      <c r="G41" s="72">
        <f t="shared" si="12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13">SUM(C44,C53,C61,C71)</f>
        <v>0</v>
      </c>
      <c r="D43" s="73">
        <f t="shared" si="13"/>
        <v>0</v>
      </c>
      <c r="E43" s="73">
        <f t="shared" si="13"/>
        <v>0</v>
      </c>
      <c r="F43" s="73">
        <f t="shared" si="13"/>
        <v>0</v>
      </c>
      <c r="G43" s="73">
        <f t="shared" si="13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4">SUM(C45:C52)</f>
        <v>0</v>
      </c>
      <c r="D44" s="72">
        <f t="shared" si="14"/>
        <v>0</v>
      </c>
      <c r="E44" s="72">
        <f t="shared" si="14"/>
        <v>0</v>
      </c>
      <c r="F44" s="72">
        <f t="shared" si="14"/>
        <v>0</v>
      </c>
      <c r="G44" s="72">
        <f t="shared" si="14"/>
        <v>0</v>
      </c>
    </row>
    <row r="45" spans="1:7" x14ac:dyDescent="0.25">
      <c r="A45" s="69" t="s">
        <v>365</v>
      </c>
      <c r="B45" s="72">
        <v>0</v>
      </c>
      <c r="C45" s="72"/>
      <c r="D45" s="72">
        <f>+B45+C45</f>
        <v>0</v>
      </c>
      <c r="E45" s="72"/>
      <c r="F45" s="72"/>
      <c r="G45" s="72">
        <f>D45-E45</f>
        <v>0</v>
      </c>
    </row>
    <row r="46" spans="1:7" x14ac:dyDescent="0.25">
      <c r="A46" s="69" t="s">
        <v>366</v>
      </c>
      <c r="B46" s="72">
        <v>0</v>
      </c>
      <c r="C46" s="72"/>
      <c r="D46" s="72">
        <f t="shared" ref="D46:D52" si="15">+B46+C46</f>
        <v>0</v>
      </c>
      <c r="E46" s="72"/>
      <c r="F46" s="72"/>
      <c r="G46" s="72">
        <f t="shared" ref="G46:G52" si="16">D46-E46</f>
        <v>0</v>
      </c>
    </row>
    <row r="47" spans="1:7" x14ac:dyDescent="0.25">
      <c r="A47" s="69" t="s">
        <v>367</v>
      </c>
      <c r="B47" s="72">
        <v>0</v>
      </c>
      <c r="C47" s="72"/>
      <c r="D47" s="72">
        <f t="shared" si="15"/>
        <v>0</v>
      </c>
      <c r="E47" s="72"/>
      <c r="F47" s="72"/>
      <c r="G47" s="72">
        <f t="shared" si="16"/>
        <v>0</v>
      </c>
    </row>
    <row r="48" spans="1:7" x14ac:dyDescent="0.25">
      <c r="A48" s="69" t="s">
        <v>368</v>
      </c>
      <c r="B48" s="72">
        <v>0</v>
      </c>
      <c r="C48" s="72"/>
      <c r="D48" s="72">
        <f t="shared" si="15"/>
        <v>0</v>
      </c>
      <c r="E48" s="72"/>
      <c r="F48" s="72"/>
      <c r="G48" s="72">
        <f t="shared" si="16"/>
        <v>0</v>
      </c>
    </row>
    <row r="49" spans="1:7" x14ac:dyDescent="0.25">
      <c r="A49" s="69" t="s">
        <v>369</v>
      </c>
      <c r="B49" s="72">
        <v>0</v>
      </c>
      <c r="C49" s="72"/>
      <c r="D49" s="72">
        <f t="shared" si="15"/>
        <v>0</v>
      </c>
      <c r="E49" s="72"/>
      <c r="F49" s="72"/>
      <c r="G49" s="72">
        <f t="shared" si="16"/>
        <v>0</v>
      </c>
    </row>
    <row r="50" spans="1:7" x14ac:dyDescent="0.25">
      <c r="A50" s="69" t="s">
        <v>370</v>
      </c>
      <c r="B50" s="72">
        <v>0</v>
      </c>
      <c r="C50" s="72"/>
      <c r="D50" s="72">
        <f t="shared" si="15"/>
        <v>0</v>
      </c>
      <c r="E50" s="72"/>
      <c r="F50" s="72"/>
      <c r="G50" s="72">
        <f t="shared" si="16"/>
        <v>0</v>
      </c>
    </row>
    <row r="51" spans="1:7" x14ac:dyDescent="0.25">
      <c r="A51" s="69" t="s">
        <v>371</v>
      </c>
      <c r="B51" s="72">
        <v>0</v>
      </c>
      <c r="C51" s="72"/>
      <c r="D51" s="72">
        <f t="shared" si="15"/>
        <v>0</v>
      </c>
      <c r="E51" s="72"/>
      <c r="F51" s="72"/>
      <c r="G51" s="72">
        <f t="shared" si="16"/>
        <v>0</v>
      </c>
    </row>
    <row r="52" spans="1:7" x14ac:dyDescent="0.25">
      <c r="A52" s="69" t="s">
        <v>372</v>
      </c>
      <c r="B52" s="72">
        <v>0</v>
      </c>
      <c r="C52" s="72"/>
      <c r="D52" s="72">
        <f t="shared" si="15"/>
        <v>0</v>
      </c>
      <c r="E52" s="72"/>
      <c r="F52" s="72"/>
      <c r="G52" s="72">
        <f t="shared" si="16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7">SUM(C54:C60)</f>
        <v>0</v>
      </c>
      <c r="D53" s="71">
        <f t="shared" si="17"/>
        <v>0</v>
      </c>
      <c r="E53" s="71">
        <f t="shared" si="17"/>
        <v>0</v>
      </c>
      <c r="F53" s="71">
        <f t="shared" si="17"/>
        <v>0</v>
      </c>
      <c r="G53" s="71">
        <f t="shared" si="17"/>
        <v>0</v>
      </c>
    </row>
    <row r="54" spans="1:7" x14ac:dyDescent="0.25">
      <c r="A54" s="69" t="s">
        <v>374</v>
      </c>
      <c r="B54" s="71">
        <v>0</v>
      </c>
      <c r="C54" s="71"/>
      <c r="D54" s="71">
        <f>+B54+C54</f>
        <v>0</v>
      </c>
      <c r="E54" s="71"/>
      <c r="F54" s="71"/>
      <c r="G54" s="72">
        <f>D54-E54</f>
        <v>0</v>
      </c>
    </row>
    <row r="55" spans="1:7" x14ac:dyDescent="0.25">
      <c r="A55" s="69" t="s">
        <v>375</v>
      </c>
      <c r="B55" s="71">
        <v>0</v>
      </c>
      <c r="C55" s="71"/>
      <c r="D55" s="71">
        <f t="shared" ref="D55:D60" si="18">+B55+C55</f>
        <v>0</v>
      </c>
      <c r="E55" s="71"/>
      <c r="F55" s="71"/>
      <c r="G55" s="72">
        <f t="shared" ref="G55:G60" si="19">D55-E55</f>
        <v>0</v>
      </c>
    </row>
    <row r="56" spans="1:7" x14ac:dyDescent="0.25">
      <c r="A56" s="69" t="s">
        <v>376</v>
      </c>
      <c r="B56" s="71">
        <v>0</v>
      </c>
      <c r="C56" s="71"/>
      <c r="D56" s="71">
        <f t="shared" si="18"/>
        <v>0</v>
      </c>
      <c r="E56" s="71"/>
      <c r="F56" s="71"/>
      <c r="G56" s="72">
        <f t="shared" si="19"/>
        <v>0</v>
      </c>
    </row>
    <row r="57" spans="1:7" x14ac:dyDescent="0.25">
      <c r="A57" s="48" t="s">
        <v>377</v>
      </c>
      <c r="B57" s="71">
        <v>0</v>
      </c>
      <c r="C57" s="71"/>
      <c r="D57" s="71">
        <f t="shared" si="18"/>
        <v>0</v>
      </c>
      <c r="E57" s="71"/>
      <c r="F57" s="71"/>
      <c r="G57" s="72">
        <f t="shared" si="19"/>
        <v>0</v>
      </c>
    </row>
    <row r="58" spans="1:7" x14ac:dyDescent="0.25">
      <c r="A58" s="69" t="s">
        <v>378</v>
      </c>
      <c r="B58" s="71">
        <v>0</v>
      </c>
      <c r="C58" s="71"/>
      <c r="D58" s="71">
        <f t="shared" si="18"/>
        <v>0</v>
      </c>
      <c r="E58" s="71"/>
      <c r="F58" s="71"/>
      <c r="G58" s="72">
        <f t="shared" si="19"/>
        <v>0</v>
      </c>
    </row>
    <row r="59" spans="1:7" x14ac:dyDescent="0.25">
      <c r="A59" s="69" t="s">
        <v>379</v>
      </c>
      <c r="B59" s="71">
        <v>0</v>
      </c>
      <c r="C59" s="71"/>
      <c r="D59" s="71">
        <f t="shared" si="18"/>
        <v>0</v>
      </c>
      <c r="E59" s="71"/>
      <c r="F59" s="71"/>
      <c r="G59" s="72">
        <f t="shared" si="19"/>
        <v>0</v>
      </c>
    </row>
    <row r="60" spans="1:7" x14ac:dyDescent="0.25">
      <c r="A60" s="69" t="s">
        <v>380</v>
      </c>
      <c r="B60" s="71">
        <v>0</v>
      </c>
      <c r="C60" s="71"/>
      <c r="D60" s="71">
        <f t="shared" si="18"/>
        <v>0</v>
      </c>
      <c r="E60" s="71"/>
      <c r="F60" s="71"/>
      <c r="G60" s="72">
        <f t="shared" si="19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20">SUM(C62:C70)</f>
        <v>0</v>
      </c>
      <c r="D61" s="71">
        <f t="shared" si="20"/>
        <v>0</v>
      </c>
      <c r="E61" s="71">
        <f t="shared" si="20"/>
        <v>0</v>
      </c>
      <c r="F61" s="71">
        <f t="shared" si="20"/>
        <v>0</v>
      </c>
      <c r="G61" s="71">
        <f t="shared" si="20"/>
        <v>0</v>
      </c>
    </row>
    <row r="62" spans="1:7" x14ac:dyDescent="0.25">
      <c r="A62" s="69" t="s">
        <v>382</v>
      </c>
      <c r="B62" s="71">
        <v>0</v>
      </c>
      <c r="C62" s="71"/>
      <c r="D62" s="71">
        <f>+B62+C62</f>
        <v>0</v>
      </c>
      <c r="E62" s="71"/>
      <c r="F62" s="71"/>
      <c r="G62" s="72">
        <f>D62-E62</f>
        <v>0</v>
      </c>
    </row>
    <row r="63" spans="1:7" x14ac:dyDescent="0.25">
      <c r="A63" s="69" t="s">
        <v>383</v>
      </c>
      <c r="B63" s="71">
        <v>0</v>
      </c>
      <c r="C63" s="71"/>
      <c r="D63" s="71">
        <f t="shared" ref="D63:D70" si="21">+B63+C63</f>
        <v>0</v>
      </c>
      <c r="E63" s="71"/>
      <c r="F63" s="71"/>
      <c r="G63" s="72">
        <f t="shared" ref="G63:G70" si="22">D63-E63</f>
        <v>0</v>
      </c>
    </row>
    <row r="64" spans="1:7" x14ac:dyDescent="0.25">
      <c r="A64" s="69" t="s">
        <v>384</v>
      </c>
      <c r="B64" s="71">
        <v>0</v>
      </c>
      <c r="C64" s="71"/>
      <c r="D64" s="71">
        <f t="shared" si="21"/>
        <v>0</v>
      </c>
      <c r="E64" s="71"/>
      <c r="F64" s="71"/>
      <c r="G64" s="72">
        <f t="shared" si="22"/>
        <v>0</v>
      </c>
    </row>
    <row r="65" spans="1:8" x14ac:dyDescent="0.25">
      <c r="A65" s="69" t="s">
        <v>385</v>
      </c>
      <c r="B65" s="71">
        <v>0</v>
      </c>
      <c r="C65" s="71"/>
      <c r="D65" s="71">
        <f t="shared" si="21"/>
        <v>0</v>
      </c>
      <c r="E65" s="71"/>
      <c r="F65" s="71"/>
      <c r="G65" s="72">
        <f t="shared" si="22"/>
        <v>0</v>
      </c>
    </row>
    <row r="66" spans="1:8" x14ac:dyDescent="0.25">
      <c r="A66" s="69" t="s">
        <v>386</v>
      </c>
      <c r="B66" s="71">
        <v>0</v>
      </c>
      <c r="C66" s="71"/>
      <c r="D66" s="71">
        <f t="shared" si="21"/>
        <v>0</v>
      </c>
      <c r="E66" s="71"/>
      <c r="F66" s="71"/>
      <c r="G66" s="72">
        <f t="shared" si="22"/>
        <v>0</v>
      </c>
    </row>
    <row r="67" spans="1:8" x14ac:dyDescent="0.25">
      <c r="A67" s="69" t="s">
        <v>387</v>
      </c>
      <c r="B67" s="71">
        <v>0</v>
      </c>
      <c r="C67" s="71"/>
      <c r="D67" s="71">
        <f t="shared" si="21"/>
        <v>0</v>
      </c>
      <c r="E67" s="71"/>
      <c r="F67" s="71"/>
      <c r="G67" s="72">
        <f t="shared" si="22"/>
        <v>0</v>
      </c>
    </row>
    <row r="68" spans="1:8" x14ac:dyDescent="0.25">
      <c r="A68" s="69" t="s">
        <v>388</v>
      </c>
      <c r="B68" s="71">
        <v>0</v>
      </c>
      <c r="C68" s="71"/>
      <c r="D68" s="71">
        <f t="shared" si="21"/>
        <v>0</v>
      </c>
      <c r="E68" s="71"/>
      <c r="F68" s="71"/>
      <c r="G68" s="72">
        <f t="shared" si="22"/>
        <v>0</v>
      </c>
    </row>
    <row r="69" spans="1:8" x14ac:dyDescent="0.25">
      <c r="A69" s="69" t="s">
        <v>389</v>
      </c>
      <c r="B69" s="71">
        <v>0</v>
      </c>
      <c r="C69" s="71"/>
      <c r="D69" s="71">
        <f t="shared" si="21"/>
        <v>0</v>
      </c>
      <c r="E69" s="71"/>
      <c r="F69" s="71"/>
      <c r="G69" s="72">
        <f t="shared" si="22"/>
        <v>0</v>
      </c>
    </row>
    <row r="70" spans="1:8" x14ac:dyDescent="0.25">
      <c r="A70" s="69" t="s">
        <v>390</v>
      </c>
      <c r="B70" s="71">
        <v>0</v>
      </c>
      <c r="C70" s="71"/>
      <c r="D70" s="71">
        <f t="shared" si="21"/>
        <v>0</v>
      </c>
      <c r="E70" s="71"/>
      <c r="F70" s="71"/>
      <c r="G70" s="72">
        <f t="shared" si="22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23">SUM(C72:C75)</f>
        <v>0</v>
      </c>
      <c r="D71" s="74">
        <f t="shared" si="23"/>
        <v>0</v>
      </c>
      <c r="E71" s="74">
        <f t="shared" si="23"/>
        <v>0</v>
      </c>
      <c r="F71" s="74">
        <f t="shared" si="23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/>
      <c r="D72" s="71">
        <f>+B72+C72</f>
        <v>0</v>
      </c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/>
      <c r="D73" s="71">
        <f t="shared" ref="D73:D75" si="24">+B73+C73</f>
        <v>0</v>
      </c>
      <c r="E73" s="71"/>
      <c r="F73" s="71"/>
      <c r="G73" s="72">
        <f t="shared" ref="G73:G75" si="25">D73-E73</f>
        <v>0</v>
      </c>
    </row>
    <row r="74" spans="1:8" x14ac:dyDescent="0.25">
      <c r="A74" s="69" t="s">
        <v>393</v>
      </c>
      <c r="B74" s="71">
        <v>0</v>
      </c>
      <c r="C74" s="71"/>
      <c r="D74" s="71">
        <f t="shared" si="24"/>
        <v>0</v>
      </c>
      <c r="E74" s="71"/>
      <c r="F74" s="71"/>
      <c r="G74" s="72">
        <f t="shared" si="25"/>
        <v>0</v>
      </c>
    </row>
    <row r="75" spans="1:8" x14ac:dyDescent="0.25">
      <c r="A75" s="69" t="s">
        <v>394</v>
      </c>
      <c r="B75" s="71">
        <v>0</v>
      </c>
      <c r="C75" s="71"/>
      <c r="D75" s="71">
        <f t="shared" si="24"/>
        <v>0</v>
      </c>
      <c r="E75" s="71"/>
      <c r="F75" s="71"/>
      <c r="G75" s="72">
        <f t="shared" si="25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4313400</v>
      </c>
      <c r="C77" s="73">
        <f t="shared" ref="C77:F77" si="26">C43+C9</f>
        <v>0</v>
      </c>
      <c r="D77" s="73">
        <f t="shared" si="26"/>
        <v>4313400</v>
      </c>
      <c r="E77" s="73">
        <f t="shared" si="26"/>
        <v>1310942</v>
      </c>
      <c r="F77" s="73">
        <f t="shared" si="26"/>
        <v>1310942</v>
      </c>
      <c r="G77" s="73">
        <f>G43+G9</f>
        <v>3002458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0" orientation="landscape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4313400</v>
      </c>
      <c r="Q2" s="18">
        <f>'Formato 6 c)'!C9</f>
        <v>0</v>
      </c>
      <c r="R2" s="18">
        <f>'Formato 6 c)'!D9</f>
        <v>4313400</v>
      </c>
      <c r="S2" s="18">
        <f>'Formato 6 c)'!E9</f>
        <v>1310942</v>
      </c>
      <c r="T2" s="18">
        <f>'Formato 6 c)'!F9</f>
        <v>1310942</v>
      </c>
      <c r="U2" s="18">
        <f>'Formato 6 c)'!G9</f>
        <v>3002458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4313400</v>
      </c>
      <c r="Q3" s="18">
        <f>'Formato 6 c)'!C10</f>
        <v>0</v>
      </c>
      <c r="R3" s="18">
        <f>'Formato 6 c)'!D10</f>
        <v>4313400</v>
      </c>
      <c r="S3" s="18">
        <f>'Formato 6 c)'!E10</f>
        <v>1310942</v>
      </c>
      <c r="T3" s="18">
        <f>'Formato 6 c)'!F10</f>
        <v>1310942</v>
      </c>
      <c r="U3" s="18">
        <f>'Formato 6 c)'!G10</f>
        <v>3002458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4313400</v>
      </c>
      <c r="Q11" s="18">
        <f>'Formato 6 c)'!C18</f>
        <v>0</v>
      </c>
      <c r="R11" s="18">
        <f>'Formato 6 c)'!D18</f>
        <v>4313400</v>
      </c>
      <c r="S11" s="18">
        <f>'Formato 6 c)'!E18</f>
        <v>1310942</v>
      </c>
      <c r="T11" s="18">
        <f>'Formato 6 c)'!F18</f>
        <v>1310942</v>
      </c>
      <c r="U11" s="18">
        <f>'Formato 6 c)'!G18</f>
        <v>3002458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4313400</v>
      </c>
      <c r="Q68" s="18">
        <f>'Formato 6 c)'!C77</f>
        <v>0</v>
      </c>
      <c r="R68" s="18">
        <f>'Formato 6 c)'!D77</f>
        <v>4313400</v>
      </c>
      <c r="S68" s="18">
        <f>'Formato 6 c)'!E77</f>
        <v>1310942</v>
      </c>
      <c r="T68" s="18">
        <f>'Formato 6 c)'!F77</f>
        <v>1310942</v>
      </c>
      <c r="U68" s="18">
        <f>'Formato 6 c)'!G77</f>
        <v>3002458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FIDEICOMISO CIUDAD INDUSTRIAL DE LEON, Gobierno del Estado de Guanajuato</v>
      </c>
    </row>
    <row r="7" spans="2:3" x14ac:dyDescent="0.25">
      <c r="C7" t="str">
        <f>CONCATENATE(ENTE_PUBLICO," (a)")</f>
        <v>FIDEICOMISO CIUDAD INDUSTRIAL DE LEON, Gobierno del Estado de Guanajuato (a)</v>
      </c>
    </row>
    <row r="8" spans="2:3" ht="27" customHeight="1" x14ac:dyDescent="0.2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2018</v>
      </c>
    </row>
    <row r="14" spans="2:3" x14ac:dyDescent="0.25">
      <c r="B14" t="s">
        <v>793</v>
      </c>
      <c r="C14" s="24" t="s">
        <v>3303</v>
      </c>
    </row>
    <row r="15" spans="2:3" x14ac:dyDescent="0.25">
      <c r="C15" s="24">
        <v>1</v>
      </c>
    </row>
    <row r="16" spans="2:3" x14ac:dyDescent="0.2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2018 (m = g – l)</v>
      </c>
    </row>
    <row r="20" spans="4:9" ht="60" x14ac:dyDescent="0.2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x14ac:dyDescent="0.2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x14ac:dyDescent="0.2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G34"/>
  <sheetViews>
    <sheetView showGridLines="0" zoomScale="90" zoomScaleNormal="90" workbookViewId="0">
      <selection activeCell="A3" sqref="A3:G3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x14ac:dyDescent="0.25">
      <c r="A5" s="159" t="str">
        <f>TRIMESTRE</f>
        <v>Del 1 de enero al 30 de marzo de 2018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x14ac:dyDescent="0.25">
      <c r="A9" s="52" t="s">
        <v>400</v>
      </c>
      <c r="B9" s="66">
        <f>SUM(B10,B11,B12,B15,B16,B19)</f>
        <v>4313400</v>
      </c>
      <c r="C9" s="66">
        <f t="shared" ref="C9:F9" si="0">SUM(C10,C11,C12,C15,C16,C19)</f>
        <v>0</v>
      </c>
      <c r="D9" s="66">
        <f t="shared" si="0"/>
        <v>4313400</v>
      </c>
      <c r="E9" s="66">
        <f t="shared" si="0"/>
        <v>1310942</v>
      </c>
      <c r="F9" s="66">
        <f t="shared" si="0"/>
        <v>1310942</v>
      </c>
      <c r="G9" s="66">
        <f>SUM(G10,G11,G12,G15,G16,G19)</f>
        <v>3002458</v>
      </c>
    </row>
    <row r="10" spans="1:7" x14ac:dyDescent="0.25">
      <c r="A10" s="53" t="s">
        <v>401</v>
      </c>
      <c r="B10" s="67">
        <v>4313400</v>
      </c>
      <c r="C10" s="67"/>
      <c r="D10" s="67">
        <f>+B10+C10</f>
        <v>4313400</v>
      </c>
      <c r="E10" s="67">
        <v>1310942</v>
      </c>
      <c r="F10" s="67">
        <f>+E10</f>
        <v>1310942</v>
      </c>
      <c r="G10" s="67">
        <f>D10-E10</f>
        <v>3002458</v>
      </c>
    </row>
    <row r="11" spans="1:7" x14ac:dyDescent="0.25">
      <c r="A11" s="53" t="s">
        <v>402</v>
      </c>
      <c r="B11" s="67">
        <v>0</v>
      </c>
      <c r="C11" s="67"/>
      <c r="D11" s="67">
        <f>+B11+C11</f>
        <v>0</v>
      </c>
      <c r="E11" s="67"/>
      <c r="F11" s="67"/>
      <c r="G11" s="67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>
        <v>0</v>
      </c>
      <c r="C13" s="67"/>
      <c r="D13" s="67">
        <f>+B13+C13</f>
        <v>0</v>
      </c>
      <c r="E13" s="67"/>
      <c r="F13" s="67"/>
      <c r="G13" s="67">
        <f>D13-E13</f>
        <v>0</v>
      </c>
    </row>
    <row r="14" spans="1:7" x14ac:dyDescent="0.25">
      <c r="A14" s="63" t="s">
        <v>405</v>
      </c>
      <c r="B14" s="67">
        <v>0</v>
      </c>
      <c r="C14" s="67"/>
      <c r="D14" s="67">
        <f t="shared" ref="D14:D15" si="2">+B14+C14</f>
        <v>0</v>
      </c>
      <c r="E14" s="67"/>
      <c r="F14" s="67"/>
      <c r="G14" s="67">
        <f t="shared" ref="G14:G15" si="3">D14-E14</f>
        <v>0</v>
      </c>
    </row>
    <row r="15" spans="1:7" x14ac:dyDescent="0.25">
      <c r="A15" s="53" t="s">
        <v>406</v>
      </c>
      <c r="B15" s="67">
        <v>0</v>
      </c>
      <c r="C15" s="67"/>
      <c r="D15" s="67">
        <f t="shared" si="2"/>
        <v>0</v>
      </c>
      <c r="E15" s="67"/>
      <c r="F15" s="67"/>
      <c r="G15" s="67">
        <f t="shared" si="3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4">C17+C18</f>
        <v>0</v>
      </c>
      <c r="D16" s="67">
        <f t="shared" si="4"/>
        <v>0</v>
      </c>
      <c r="E16" s="67">
        <f t="shared" si="4"/>
        <v>0</v>
      </c>
      <c r="F16" s="67">
        <f t="shared" si="4"/>
        <v>0</v>
      </c>
      <c r="G16" s="67">
        <f t="shared" si="4"/>
        <v>0</v>
      </c>
    </row>
    <row r="17" spans="1:7" x14ac:dyDescent="0.25">
      <c r="A17" s="63" t="s">
        <v>408</v>
      </c>
      <c r="B17" s="67">
        <v>0</v>
      </c>
      <c r="C17" s="67"/>
      <c r="D17" s="67">
        <f>+B17+C17</f>
        <v>0</v>
      </c>
      <c r="E17" s="67"/>
      <c r="F17" s="67"/>
      <c r="G17" s="67">
        <f>D17-E17</f>
        <v>0</v>
      </c>
    </row>
    <row r="18" spans="1:7" x14ac:dyDescent="0.25">
      <c r="A18" s="63" t="s">
        <v>409</v>
      </c>
      <c r="B18" s="67">
        <v>0</v>
      </c>
      <c r="C18" s="67"/>
      <c r="D18" s="67">
        <f t="shared" ref="D18:D19" si="5">+B18+C18</f>
        <v>0</v>
      </c>
      <c r="E18" s="67"/>
      <c r="F18" s="67"/>
      <c r="G18" s="67">
        <f>D18-E18</f>
        <v>0</v>
      </c>
    </row>
    <row r="19" spans="1:7" x14ac:dyDescent="0.25">
      <c r="A19" s="53" t="s">
        <v>410</v>
      </c>
      <c r="B19" s="67">
        <v>0</v>
      </c>
      <c r="C19" s="67"/>
      <c r="D19" s="67">
        <f t="shared" si="5"/>
        <v>0</v>
      </c>
      <c r="E19" s="67"/>
      <c r="F19" s="67"/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6">SUM(C22,C23,C24,C27,C28,C31)</f>
        <v>0</v>
      </c>
      <c r="D21" s="66">
        <f t="shared" si="6"/>
        <v>0</v>
      </c>
      <c r="E21" s="66">
        <f t="shared" si="6"/>
        <v>0</v>
      </c>
      <c r="F21" s="66">
        <f t="shared" si="6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>
        <v>0</v>
      </c>
      <c r="C22" s="67"/>
      <c r="D22" s="67">
        <f>+B22+C22</f>
        <v>0</v>
      </c>
      <c r="E22" s="67"/>
      <c r="F22" s="67"/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/>
      <c r="D23" s="67">
        <f>+B23+C23</f>
        <v>0</v>
      </c>
      <c r="E23" s="67"/>
      <c r="F23" s="67"/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7">C25+C26</f>
        <v>0</v>
      </c>
      <c r="D24" s="67">
        <f t="shared" si="7"/>
        <v>0</v>
      </c>
      <c r="E24" s="67">
        <f t="shared" si="7"/>
        <v>0</v>
      </c>
      <c r="F24" s="67">
        <f t="shared" si="7"/>
        <v>0</v>
      </c>
      <c r="G24" s="67">
        <f t="shared" si="7"/>
        <v>0</v>
      </c>
    </row>
    <row r="25" spans="1:7" s="24" customFormat="1" x14ac:dyDescent="0.25">
      <c r="A25" s="63" t="s">
        <v>404</v>
      </c>
      <c r="B25" s="67">
        <v>0</v>
      </c>
      <c r="C25" s="67"/>
      <c r="D25" s="67">
        <f>+B25+C25</f>
        <v>0</v>
      </c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/>
      <c r="D26" s="67">
        <f t="shared" ref="D26:D27" si="8">+B26+C26</f>
        <v>0</v>
      </c>
      <c r="E26" s="67"/>
      <c r="F26" s="67"/>
      <c r="G26" s="67">
        <f t="shared" ref="G26:G27" si="9">D26-E26</f>
        <v>0</v>
      </c>
    </row>
    <row r="27" spans="1:7" s="24" customFormat="1" x14ac:dyDescent="0.25">
      <c r="A27" s="53" t="s">
        <v>406</v>
      </c>
      <c r="B27" s="67">
        <v>0</v>
      </c>
      <c r="C27" s="67"/>
      <c r="D27" s="67">
        <f t="shared" si="8"/>
        <v>0</v>
      </c>
      <c r="E27" s="67"/>
      <c r="F27" s="67"/>
      <c r="G27" s="67">
        <f t="shared" si="9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10">C29+C30</f>
        <v>0</v>
      </c>
      <c r="D28" s="67">
        <f t="shared" si="10"/>
        <v>0</v>
      </c>
      <c r="E28" s="67">
        <f t="shared" si="10"/>
        <v>0</v>
      </c>
      <c r="F28" s="67">
        <f t="shared" si="10"/>
        <v>0</v>
      </c>
      <c r="G28" s="67">
        <f t="shared" si="10"/>
        <v>0</v>
      </c>
    </row>
    <row r="29" spans="1:7" s="24" customFormat="1" x14ac:dyDescent="0.25">
      <c r="A29" s="63" t="s">
        <v>408</v>
      </c>
      <c r="B29" s="67">
        <v>0</v>
      </c>
      <c r="C29" s="67"/>
      <c r="D29" s="67">
        <f>+B29+C29</f>
        <v>0</v>
      </c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/>
      <c r="D30" s="67">
        <f t="shared" ref="D30:D31" si="11">+B30+C30</f>
        <v>0</v>
      </c>
      <c r="E30" s="67"/>
      <c r="F30" s="67"/>
      <c r="G30" s="67">
        <f t="shared" ref="G30:G31" si="12">D30-E30</f>
        <v>0</v>
      </c>
    </row>
    <row r="31" spans="1:7" s="24" customFormat="1" x14ac:dyDescent="0.25">
      <c r="A31" s="53" t="s">
        <v>410</v>
      </c>
      <c r="B31" s="67">
        <v>0</v>
      </c>
      <c r="C31" s="67"/>
      <c r="D31" s="67">
        <f t="shared" si="11"/>
        <v>0</v>
      </c>
      <c r="E31" s="67"/>
      <c r="F31" s="67"/>
      <c r="G31" s="67">
        <f t="shared" si="12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4313400</v>
      </c>
      <c r="C33" s="66">
        <f t="shared" ref="C33:G33" si="13">C21+C9</f>
        <v>0</v>
      </c>
      <c r="D33" s="66">
        <f t="shared" si="13"/>
        <v>4313400</v>
      </c>
      <c r="E33" s="66">
        <f t="shared" si="13"/>
        <v>1310942</v>
      </c>
      <c r="F33" s="66">
        <f t="shared" si="13"/>
        <v>1310942</v>
      </c>
      <c r="G33" s="66">
        <f t="shared" si="13"/>
        <v>3002458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19" scale="52" orientation="landscape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4313400</v>
      </c>
      <c r="Q2" s="18">
        <f>'Formato 6 d)'!C9</f>
        <v>0</v>
      </c>
      <c r="R2" s="18">
        <f>'Formato 6 d)'!D9</f>
        <v>4313400</v>
      </c>
      <c r="S2" s="18">
        <f>'Formato 6 d)'!E9</f>
        <v>1310942</v>
      </c>
      <c r="T2" s="18">
        <f>'Formato 6 d)'!F9</f>
        <v>1310942</v>
      </c>
      <c r="U2" s="18">
        <f>'Formato 6 d)'!G9</f>
        <v>3002458</v>
      </c>
    </row>
    <row r="3" spans="1:25" x14ac:dyDescent="0.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4313400</v>
      </c>
      <c r="Q3" s="18">
        <f>'Formato 6 d)'!C10</f>
        <v>0</v>
      </c>
      <c r="R3" s="18">
        <f>'Formato 6 d)'!D10</f>
        <v>4313400</v>
      </c>
      <c r="S3" s="18">
        <f>'Formato 6 d)'!E10</f>
        <v>1310942</v>
      </c>
      <c r="T3" s="18">
        <f>'Formato 6 d)'!F10</f>
        <v>1310942</v>
      </c>
      <c r="U3" s="18">
        <f>'Formato 6 d)'!G10</f>
        <v>3002458</v>
      </c>
      <c r="V3" s="18"/>
    </row>
    <row r="4" spans="1:25" x14ac:dyDescent="0.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4313400</v>
      </c>
      <c r="Q24" s="18">
        <f>'Formato 6 d)'!C33</f>
        <v>0</v>
      </c>
      <c r="R24" s="18">
        <f>'Formato 6 d)'!D33</f>
        <v>4313400</v>
      </c>
      <c r="S24" s="18">
        <f>'Formato 6 d)'!E33</f>
        <v>1310942</v>
      </c>
      <c r="T24" s="18">
        <f>'Formato 6 d)'!F33</f>
        <v>1310942</v>
      </c>
      <c r="U24" s="18">
        <f>'Formato 6 d)'!G33</f>
        <v>3002458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8" sqref="B8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71" t="s">
        <v>413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414</v>
      </c>
      <c r="B3" s="157"/>
      <c r="C3" s="157"/>
      <c r="D3" s="157"/>
      <c r="E3" s="157"/>
      <c r="F3" s="157"/>
      <c r="G3" s="158"/>
    </row>
    <row r="4" spans="1:7" x14ac:dyDescent="0.25">
      <c r="A4" s="156" t="s">
        <v>118</v>
      </c>
      <c r="B4" s="157"/>
      <c r="C4" s="157"/>
      <c r="D4" s="157"/>
      <c r="E4" s="157"/>
      <c r="F4" s="157"/>
      <c r="G4" s="158"/>
    </row>
    <row r="5" spans="1:7" x14ac:dyDescent="0.2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2019</v>
      </c>
      <c r="C6" s="181" t="str">
        <f>ANIO2P</f>
        <v>2020 (d)</v>
      </c>
      <c r="D6" s="181" t="str">
        <f>ANIO3P</f>
        <v>2021 (d)</v>
      </c>
      <c r="E6" s="181" t="str">
        <f>ANIO4P</f>
        <v>2022 (d)</v>
      </c>
      <c r="F6" s="181" t="str">
        <f>ANIO5P</f>
        <v>2023 (d)</v>
      </c>
      <c r="G6" s="181" t="str">
        <f>ANIO6P</f>
        <v>2024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216</v>
      </c>
      <c r="B9" s="60"/>
      <c r="C9" s="60"/>
      <c r="D9" s="60"/>
      <c r="E9" s="60"/>
      <c r="F9" s="60"/>
      <c r="G9" s="60"/>
    </row>
    <row r="10" spans="1:7" x14ac:dyDescent="0.25">
      <c r="A10" s="53" t="s">
        <v>217</v>
      </c>
      <c r="B10" s="60"/>
      <c r="C10" s="60"/>
      <c r="D10" s="60"/>
      <c r="E10" s="60"/>
      <c r="F10" s="60"/>
      <c r="G10" s="60"/>
    </row>
    <row r="11" spans="1:7" x14ac:dyDescent="0.25">
      <c r="A11" s="53" t="s">
        <v>218</v>
      </c>
      <c r="B11" s="60"/>
      <c r="C11" s="60"/>
      <c r="D11" s="60"/>
      <c r="E11" s="60"/>
      <c r="F11" s="60"/>
      <c r="G11" s="60"/>
    </row>
    <row r="12" spans="1:7" x14ac:dyDescent="0.25">
      <c r="A12" s="53" t="s">
        <v>416</v>
      </c>
      <c r="B12" s="60"/>
      <c r="C12" s="60"/>
      <c r="D12" s="60"/>
      <c r="E12" s="60"/>
      <c r="F12" s="60"/>
      <c r="G12" s="60"/>
    </row>
    <row r="13" spans="1:7" x14ac:dyDescent="0.25">
      <c r="A13" s="53" t="s">
        <v>220</v>
      </c>
      <c r="B13" s="60"/>
      <c r="C13" s="60"/>
      <c r="D13" s="60"/>
      <c r="E13" s="60"/>
      <c r="F13" s="60"/>
      <c r="G13" s="60"/>
    </row>
    <row r="14" spans="1:7" x14ac:dyDescent="0.25">
      <c r="A14" s="53" t="s">
        <v>221</v>
      </c>
      <c r="B14" s="60"/>
      <c r="C14" s="60"/>
      <c r="D14" s="60"/>
      <c r="E14" s="60"/>
      <c r="F14" s="60"/>
      <c r="G14" s="60"/>
    </row>
    <row r="15" spans="1:7" x14ac:dyDescent="0.25">
      <c r="A15" s="53" t="s">
        <v>417</v>
      </c>
      <c r="B15" s="60"/>
      <c r="C15" s="60"/>
      <c r="D15" s="60"/>
      <c r="E15" s="60"/>
      <c r="F15" s="60"/>
      <c r="G15" s="60"/>
    </row>
    <row r="16" spans="1:7" x14ac:dyDescent="0.2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x14ac:dyDescent="0.25">
      <c r="A18" s="53" t="s">
        <v>240</v>
      </c>
      <c r="B18" s="60"/>
      <c r="C18" s="60"/>
      <c r="D18" s="60"/>
      <c r="E18" s="60"/>
      <c r="F18" s="60"/>
      <c r="G18" s="60"/>
    </row>
    <row r="19" spans="1:7" x14ac:dyDescent="0.2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/>
      <c r="C23" s="60"/>
      <c r="D23" s="60"/>
      <c r="E23" s="60"/>
      <c r="F23" s="60"/>
      <c r="G23" s="60"/>
    </row>
    <row r="24" spans="1:7" x14ac:dyDescent="0.25">
      <c r="A24" s="53" t="s">
        <v>424</v>
      </c>
      <c r="B24" s="60"/>
      <c r="C24" s="60"/>
      <c r="D24" s="60"/>
      <c r="E24" s="60"/>
      <c r="F24" s="60"/>
      <c r="G24" s="60"/>
    </row>
    <row r="25" spans="1:7" x14ac:dyDescent="0.25">
      <c r="A25" s="53" t="s">
        <v>425</v>
      </c>
      <c r="B25" s="60"/>
      <c r="C25" s="60"/>
      <c r="D25" s="60"/>
      <c r="E25" s="60"/>
      <c r="F25" s="60"/>
      <c r="G25" s="60"/>
    </row>
    <row r="26" spans="1:7" x14ac:dyDescent="0.25">
      <c r="A26" s="56" t="s">
        <v>265</v>
      </c>
      <c r="B26" s="60"/>
      <c r="C26" s="60"/>
      <c r="D26" s="60"/>
      <c r="E26" s="60"/>
      <c r="F26" s="60"/>
      <c r="G26" s="60"/>
    </row>
    <row r="27" spans="1:7" x14ac:dyDescent="0.25">
      <c r="A27" s="53" t="s">
        <v>266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A3" sqref="A3:G3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171" t="s">
        <v>451</v>
      </c>
      <c r="B1" s="171"/>
      <c r="C1" s="171"/>
      <c r="D1" s="171"/>
      <c r="E1" s="171"/>
      <c r="F1" s="171"/>
      <c r="G1" s="171"/>
    </row>
    <row r="2" spans="1:7" customFormat="1" x14ac:dyDescent="0.2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customFormat="1" x14ac:dyDescent="0.25">
      <c r="A3" s="156" t="s">
        <v>452</v>
      </c>
      <c r="B3" s="157"/>
      <c r="C3" s="157"/>
      <c r="D3" s="157"/>
      <c r="E3" s="157"/>
      <c r="F3" s="157"/>
      <c r="G3" s="158"/>
    </row>
    <row r="4" spans="1:7" customFormat="1" x14ac:dyDescent="0.25">
      <c r="A4" s="156" t="s">
        <v>118</v>
      </c>
      <c r="B4" s="157"/>
      <c r="C4" s="157"/>
      <c r="D4" s="157"/>
      <c r="E4" s="157"/>
      <c r="F4" s="157"/>
      <c r="G4" s="158"/>
    </row>
    <row r="5" spans="1:7" customFormat="1" x14ac:dyDescent="0.2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2019</v>
      </c>
      <c r="C6" s="181" t="str">
        <f>ANIO2P</f>
        <v>2020 (d)</v>
      </c>
      <c r="D6" s="181" t="str">
        <f>ANIO3P</f>
        <v>2021 (d)</v>
      </c>
      <c r="E6" s="181" t="str">
        <f>ANIO4P</f>
        <v>2022 (d)</v>
      </c>
      <c r="F6" s="181" t="str">
        <f>ANIO5P</f>
        <v>2023 (d)</v>
      </c>
      <c r="G6" s="181" t="str">
        <f>ANIO6P</f>
        <v>2024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/>
      <c r="C9" s="60"/>
      <c r="D9" s="60"/>
      <c r="E9" s="60"/>
      <c r="F9" s="60"/>
      <c r="G9" s="60"/>
    </row>
    <row r="10" spans="1:7" x14ac:dyDescent="0.25">
      <c r="A10" s="53" t="s">
        <v>455</v>
      </c>
      <c r="B10" s="60"/>
      <c r="C10" s="60"/>
      <c r="D10" s="60"/>
      <c r="E10" s="60"/>
      <c r="F10" s="60"/>
      <c r="G10" s="60"/>
    </row>
    <row r="11" spans="1:7" x14ac:dyDescent="0.25">
      <c r="A11" s="53" t="s">
        <v>456</v>
      </c>
      <c r="B11" s="60"/>
      <c r="C11" s="60"/>
      <c r="D11" s="60"/>
      <c r="E11" s="60"/>
      <c r="F11" s="60"/>
      <c r="G11" s="60"/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A3" sqref="A3:G3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1" t="s">
        <v>466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467</v>
      </c>
      <c r="B3" s="157"/>
      <c r="C3" s="157"/>
      <c r="D3" s="157"/>
      <c r="E3" s="157"/>
      <c r="F3" s="157"/>
      <c r="G3" s="158"/>
    </row>
    <row r="4" spans="1:7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2013 ¹ (c)</v>
      </c>
      <c r="C5" s="186" t="str">
        <f>ANIO4R</f>
        <v>2014 ¹ (c)</v>
      </c>
      <c r="D5" s="186" t="str">
        <f>ANIO3R</f>
        <v>2015 ¹ (c)</v>
      </c>
      <c r="E5" s="186" t="str">
        <f>ANIO2R</f>
        <v>2016 ¹ (c)</v>
      </c>
      <c r="F5" s="186" t="str">
        <f>ANIO1R</f>
        <v>2017 ¹ (c)</v>
      </c>
      <c r="G5" s="51">
        <f>ANIO_INFORME</f>
        <v>2018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/>
      <c r="C17" s="60"/>
      <c r="D17" s="60"/>
      <c r="E17" s="60"/>
      <c r="F17" s="60"/>
      <c r="G17" s="60"/>
    </row>
    <row r="18" spans="1:7" x14ac:dyDescent="0.25">
      <c r="A18" s="53" t="s">
        <v>478</v>
      </c>
      <c r="B18" s="60"/>
      <c r="C18" s="60"/>
      <c r="D18" s="60"/>
      <c r="E18" s="60"/>
      <c r="F18" s="60"/>
      <c r="G18" s="60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1" t="s">
        <v>490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491</v>
      </c>
      <c r="B3" s="157"/>
      <c r="C3" s="157"/>
      <c r="D3" s="157"/>
      <c r="E3" s="157"/>
      <c r="F3" s="157"/>
      <c r="G3" s="158"/>
    </row>
    <row r="4" spans="1:7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2013 ¹ (c)</v>
      </c>
      <c r="C5" s="186" t="str">
        <f>ANIO4R</f>
        <v>2014 ¹ (c)</v>
      </c>
      <c r="D5" s="186" t="str">
        <f>ANIO3R</f>
        <v>2015 ¹ (c)</v>
      </c>
      <c r="E5" s="186" t="str">
        <f>ANIO2R</f>
        <v>2016 ¹ (c)</v>
      </c>
      <c r="F5" s="186" t="str">
        <f>ANIO1R</f>
        <v>2017 ¹ (c)</v>
      </c>
      <c r="G5" s="51">
        <f>ANIO_INFORME</f>
        <v>2018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x14ac:dyDescent="0.2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/>
      <c r="C8" s="60"/>
      <c r="D8" s="60"/>
      <c r="E8" s="60"/>
      <c r="F8" s="60"/>
      <c r="G8" s="60"/>
    </row>
    <row r="9" spans="1:7" x14ac:dyDescent="0.25">
      <c r="A9" s="53" t="s">
        <v>455</v>
      </c>
      <c r="B9" s="60"/>
      <c r="C9" s="60"/>
      <c r="D9" s="60"/>
      <c r="E9" s="60"/>
      <c r="F9" s="60"/>
      <c r="G9" s="60"/>
    </row>
    <row r="10" spans="1:7" x14ac:dyDescent="0.25">
      <c r="A10" s="53" t="s">
        <v>456</v>
      </c>
      <c r="B10" s="60"/>
      <c r="C10" s="60"/>
      <c r="D10" s="60"/>
      <c r="E10" s="60"/>
      <c r="F10" s="60"/>
      <c r="G10" s="60"/>
    </row>
    <row r="11" spans="1:7" x14ac:dyDescent="0.25">
      <c r="A11" s="53" t="s">
        <v>457</v>
      </c>
      <c r="B11" s="60"/>
      <c r="C11" s="60"/>
      <c r="D11" s="60"/>
      <c r="E11" s="60"/>
      <c r="F11" s="60"/>
      <c r="G11" s="60"/>
    </row>
    <row r="12" spans="1:7" x14ac:dyDescent="0.25">
      <c r="A12" s="53" t="s">
        <v>458</v>
      </c>
      <c r="B12" s="60"/>
      <c r="C12" s="60"/>
      <c r="D12" s="60"/>
      <c r="E12" s="60"/>
      <c r="F12" s="60"/>
      <c r="G12" s="60"/>
    </row>
    <row r="13" spans="1:7" x14ac:dyDescent="0.25">
      <c r="A13" s="53" t="s">
        <v>459</v>
      </c>
      <c r="B13" s="60"/>
      <c r="C13" s="60"/>
      <c r="D13" s="60"/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x14ac:dyDescent="0.2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2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x14ac:dyDescent="0.2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2" sqref="A2:F2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x14ac:dyDescent="0.25">
      <c r="A2" s="153" t="str">
        <f>ENTE_PUBLICO</f>
        <v>FIDEICOMISO CIUDAD INDUSTRIAL DE LEON, Gobierno del Estado de Guanajuato</v>
      </c>
      <c r="B2" s="154"/>
      <c r="C2" s="154"/>
      <c r="D2" s="154"/>
      <c r="E2" s="154"/>
      <c r="F2" s="155"/>
    </row>
    <row r="3" spans="1:7" x14ac:dyDescent="0.25">
      <c r="A3" s="162" t="s">
        <v>496</v>
      </c>
      <c r="B3" s="163"/>
      <c r="C3" s="163"/>
      <c r="D3" s="163"/>
      <c r="E3" s="163"/>
      <c r="F3" s="164"/>
    </row>
    <row r="4" spans="1:7" ht="30" x14ac:dyDescent="0.2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x14ac:dyDescent="0.2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 t="s">
        <v>3306</v>
      </c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x14ac:dyDescent="0.2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x14ac:dyDescent="0.2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x14ac:dyDescent="0.25">
      <c r="A13" s="139" t="s">
        <v>509</v>
      </c>
      <c r="B13" s="60"/>
      <c r="C13" s="60"/>
      <c r="D13" s="60"/>
      <c r="E13" s="60"/>
      <c r="F13" s="60"/>
    </row>
    <row r="14" spans="1:7" x14ac:dyDescent="0.2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x14ac:dyDescent="0.25">
      <c r="A17" s="139" t="s">
        <v>509</v>
      </c>
      <c r="B17" s="60"/>
      <c r="C17" s="60"/>
      <c r="D17" s="60"/>
      <c r="E17" s="60"/>
      <c r="F17" s="60"/>
    </row>
    <row r="18" spans="1:6" x14ac:dyDescent="0.2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x14ac:dyDescent="0.25">
      <c r="A22" s="64" t="s">
        <v>515</v>
      </c>
      <c r="B22" s="146"/>
      <c r="C22" s="146"/>
      <c r="D22" s="146"/>
      <c r="E22" s="146"/>
      <c r="F22" s="146"/>
    </row>
    <row r="23" spans="1:6" x14ac:dyDescent="0.2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x14ac:dyDescent="0.25">
      <c r="A25" s="137" t="s">
        <v>518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 t="str">
        <f>'Formato 8'!B6</f>
        <v>NO APLICA AL FIDEICOMISO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17283"/>
  <sheetViews>
    <sheetView showGridLines="0" tabSelected="1" zoomScale="90" zoomScaleNormal="90" workbookViewId="0">
      <selection activeCell="A3" sqref="A3:F3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x14ac:dyDescent="0.2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x14ac:dyDescent="0.25">
      <c r="A4" s="159" t="str">
        <f>PERIODO_INFORME</f>
        <v>Al 31 de diciembre de 2017 y al 30 de marzo de 2018 (b)</v>
      </c>
      <c r="B4" s="160"/>
      <c r="C4" s="160"/>
      <c r="D4" s="160"/>
      <c r="E4" s="160"/>
      <c r="F4" s="161"/>
    </row>
    <row r="5" spans="1:6" x14ac:dyDescent="0.25">
      <c r="A5" s="162" t="s">
        <v>118</v>
      </c>
      <c r="B5" s="163"/>
      <c r="C5" s="163"/>
      <c r="D5" s="163"/>
      <c r="E5" s="163"/>
      <c r="F5" s="164"/>
    </row>
    <row r="6" spans="1:6" s="3" customFormat="1" ht="30" x14ac:dyDescent="0.25">
      <c r="A6" s="133" t="s">
        <v>3284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37124627</v>
      </c>
      <c r="C9" s="60">
        <f>SUM(C10:C16)</f>
        <v>36908151</v>
      </c>
      <c r="D9" s="100" t="s">
        <v>54</v>
      </c>
      <c r="E9" s="60">
        <f>SUM(E10:E18)</f>
        <v>77286</v>
      </c>
      <c r="F9" s="60">
        <f>SUM(F10:F18)</f>
        <v>145287</v>
      </c>
    </row>
    <row r="10" spans="1:6" x14ac:dyDescent="0.25">
      <c r="A10" s="96" t="s">
        <v>4</v>
      </c>
      <c r="B10" s="60">
        <v>5000</v>
      </c>
      <c r="C10" s="60">
        <v>5000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>
        <v>0</v>
      </c>
      <c r="C11" s="60">
        <v>0</v>
      </c>
      <c r="D11" s="101" t="s">
        <v>56</v>
      </c>
      <c r="E11" s="60">
        <v>0</v>
      </c>
      <c r="F11" s="60">
        <v>0</v>
      </c>
    </row>
    <row r="12" spans="1:6" x14ac:dyDescent="0.25">
      <c r="A12" s="96" t="s">
        <v>6</v>
      </c>
      <c r="B12" s="77">
        <v>37119627</v>
      </c>
      <c r="C12" s="60">
        <v>36903151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77286</v>
      </c>
      <c r="F16" s="60">
        <v>145287</v>
      </c>
    </row>
    <row r="17" spans="1:6" x14ac:dyDescent="0.25">
      <c r="A17" s="95" t="s">
        <v>11</v>
      </c>
      <c r="B17" s="60">
        <f>SUM(B18:B24)</f>
        <v>448206</v>
      </c>
      <c r="C17" s="60">
        <f>SUM(C18:C24)</f>
        <v>799675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446259</v>
      </c>
      <c r="C19" s="60">
        <v>595013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1947</v>
      </c>
      <c r="C20" s="60">
        <v>204662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202717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202717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37572833</v>
      </c>
      <c r="C47" s="61">
        <f>C9+C17+C25+C31+C38+C41</f>
        <v>37707826</v>
      </c>
      <c r="D47" s="99" t="s">
        <v>91</v>
      </c>
      <c r="E47" s="61">
        <f>E9+E19+E23+E26+E27+E31+E38+E42</f>
        <v>77286</v>
      </c>
      <c r="F47" s="61">
        <f>F9+F19+F23+F26+F27+F31+F38+F42</f>
        <v>348004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386101</v>
      </c>
      <c r="C51" s="60">
        <v>386101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21798952</v>
      </c>
      <c r="C52" s="60">
        <v>22611614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1709036</v>
      </c>
      <c r="C53" s="60">
        <v>1723179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183716</v>
      </c>
      <c r="C54" s="60">
        <v>176535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-2731569</v>
      </c>
      <c r="C55" s="60">
        <v>-2682548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19321</v>
      </c>
      <c r="C56" s="60">
        <v>19495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77286</v>
      </c>
      <c r="F59" s="61">
        <f>F47+F57</f>
        <v>348004</v>
      </c>
    </row>
    <row r="60" spans="1:6" x14ac:dyDescent="0.25">
      <c r="A60" s="55" t="s">
        <v>50</v>
      </c>
      <c r="B60" s="61">
        <f>SUM(B50:B58)</f>
        <v>21365557</v>
      </c>
      <c r="C60" s="61">
        <f>SUM(C50:C58)</f>
        <v>22234376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58938390</v>
      </c>
      <c r="C62" s="61">
        <f>SUM(C47+C60)</f>
        <v>59942202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108270387</v>
      </c>
      <c r="F63" s="77">
        <f>SUM(F64:F66)</f>
        <v>109083049</v>
      </c>
    </row>
    <row r="64" spans="1:6" x14ac:dyDescent="0.25">
      <c r="A64" s="54"/>
      <c r="B64" s="54"/>
      <c r="C64" s="54"/>
      <c r="D64" s="103" t="s">
        <v>103</v>
      </c>
      <c r="E64" s="77">
        <v>-81137212</v>
      </c>
      <c r="F64" s="77">
        <v>-81137212</v>
      </c>
    </row>
    <row r="65" spans="1:6" x14ac:dyDescent="0.25">
      <c r="A65" s="54"/>
      <c r="B65" s="54"/>
      <c r="C65" s="54"/>
      <c r="D65" s="41" t="s">
        <v>104</v>
      </c>
      <c r="E65" s="77">
        <v>7223179</v>
      </c>
      <c r="F65" s="77">
        <v>7223179</v>
      </c>
    </row>
    <row r="66" spans="1:6" x14ac:dyDescent="0.25">
      <c r="A66" s="54"/>
      <c r="B66" s="54"/>
      <c r="C66" s="54"/>
      <c r="D66" s="103" t="s">
        <v>105</v>
      </c>
      <c r="E66" s="77">
        <v>182184420</v>
      </c>
      <c r="F66" s="77">
        <v>182997082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-49409283</v>
      </c>
      <c r="F68" s="77">
        <f>SUM(F69:F73)</f>
        <v>-49488851</v>
      </c>
    </row>
    <row r="69" spans="1:6" x14ac:dyDescent="0.25">
      <c r="A69" s="12"/>
      <c r="B69" s="54"/>
      <c r="C69" s="54"/>
      <c r="D69" s="103" t="s">
        <v>107</v>
      </c>
      <c r="E69" s="77">
        <v>79573</v>
      </c>
      <c r="F69" s="77">
        <v>-559892</v>
      </c>
    </row>
    <row r="70" spans="1:6" x14ac:dyDescent="0.25">
      <c r="A70" s="12"/>
      <c r="B70" s="54"/>
      <c r="C70" s="54"/>
      <c r="D70" s="103" t="s">
        <v>108</v>
      </c>
      <c r="E70" s="77">
        <v>-49488856</v>
      </c>
      <c r="F70" s="77">
        <v>-48928959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58861104</v>
      </c>
      <c r="F79" s="61">
        <f>F63+F68+F75</f>
        <v>59594198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58938390</v>
      </c>
      <c r="F81" s="61">
        <f>F59+F79</f>
        <v>59942202</v>
      </c>
    </row>
    <row r="82" spans="1:6" x14ac:dyDescent="0.25">
      <c r="A82" s="6"/>
      <c r="B82" s="65"/>
      <c r="C82" s="65"/>
      <c r="D82" s="65"/>
      <c r="E82" s="65"/>
      <c r="F82" s="6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0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37124627</v>
      </c>
      <c r="Q4" s="18">
        <f>'Formato 1'!C9</f>
        <v>36908151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5000</v>
      </c>
      <c r="Q5" s="18">
        <f>'Formato 1'!C10</f>
        <v>5000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37119627</v>
      </c>
      <c r="Q7" s="18">
        <f>'Formato 1'!C12</f>
        <v>36903151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448206</v>
      </c>
      <c r="Q12" s="18">
        <f>'Formato 1'!C17</f>
        <v>799675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446259</v>
      </c>
      <c r="Q14" s="18">
        <f>'Formato 1'!C19</f>
        <v>595013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1947</v>
      </c>
      <c r="Q15" s="18">
        <f>'Formato 1'!C20</f>
        <v>204662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37572833</v>
      </c>
      <c r="Q42" s="18">
        <f>'Formato 1'!C47</f>
        <v>37707826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386101</v>
      </c>
      <c r="Q45">
        <f>'Formato 1'!C51</f>
        <v>386101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21798952</v>
      </c>
      <c r="Q46">
        <f>'Formato 1'!C52</f>
        <v>22611614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1709036</v>
      </c>
      <c r="Q47">
        <f>'Formato 1'!C53</f>
        <v>1723179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183716</v>
      </c>
      <c r="Q48">
        <f>'Formato 1'!C54</f>
        <v>176535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-2731569</v>
      </c>
      <c r="Q49">
        <f>'Formato 1'!C55</f>
        <v>-2682548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19321</v>
      </c>
      <c r="Q50">
        <f>'Formato 1'!C56</f>
        <v>19495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21365557</v>
      </c>
      <c r="Q53">
        <f>'Formato 1'!C60</f>
        <v>22234376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58938390</v>
      </c>
      <c r="Q54">
        <f>'Formato 1'!C62</f>
        <v>59942202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77286</v>
      </c>
      <c r="Q57">
        <f>'Formato 1'!F9</f>
        <v>145287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77286</v>
      </c>
      <c r="Q64">
        <f>'Formato 1'!F16</f>
        <v>145287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202717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202717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77286</v>
      </c>
      <c r="Q95">
        <f>'Formato 1'!F47</f>
        <v>348004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77286</v>
      </c>
      <c r="Q104">
        <f>'Formato 1'!F59</f>
        <v>348004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108270387</v>
      </c>
      <c r="Q106">
        <f>'Formato 1'!F63</f>
        <v>109083049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-81137212</v>
      </c>
      <c r="Q107">
        <f>'Formato 1'!F64</f>
        <v>-81137212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7223179</v>
      </c>
      <c r="Q108">
        <f>'Formato 1'!F65</f>
        <v>7223179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182184420</v>
      </c>
      <c r="Q109">
        <f>'Formato 1'!F66</f>
        <v>182997082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-49409283</v>
      </c>
      <c r="Q110">
        <f>'Formato 1'!F68</f>
        <v>-49488851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79573</v>
      </c>
      <c r="Q111">
        <f>'Formato 1'!F69</f>
        <v>-559892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-49488856</v>
      </c>
      <c r="Q112">
        <f>'Formato 1'!F70</f>
        <v>-48928959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58861104</v>
      </c>
      <c r="Q119">
        <f>'Formato 1'!F79</f>
        <v>59594198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58938390</v>
      </c>
      <c r="Q120">
        <f>'Formato 1'!F81</f>
        <v>59942202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47"/>
  <sheetViews>
    <sheetView showGridLines="0" topLeftCell="A2" zoomScale="90" zoomScaleNormal="90" workbookViewId="0">
      <selection activeCell="F18" sqref="F18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x14ac:dyDescent="0.2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x14ac:dyDescent="0.25">
      <c r="A4" s="159" t="str">
        <f>PERIODO_INFORME</f>
        <v>Al 31 de diciembre de 2017 y al 30 de marzo de 2018 (b)</v>
      </c>
      <c r="B4" s="160"/>
      <c r="C4" s="160"/>
      <c r="D4" s="160"/>
      <c r="E4" s="160"/>
      <c r="F4" s="160"/>
      <c r="G4" s="160"/>
      <c r="H4" s="161"/>
    </row>
    <row r="5" spans="1:9" x14ac:dyDescent="0.2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348004</v>
      </c>
      <c r="C18" s="132"/>
      <c r="D18" s="132"/>
      <c r="E18" s="132"/>
      <c r="F18" s="61">
        <v>77286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348004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77286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idden="1" x14ac:dyDescent="0.2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348004</v>
      </c>
      <c r="Q12" s="18"/>
      <c r="R12" s="18"/>
      <c r="S12" s="18"/>
      <c r="T12" s="18">
        <f>'Formato 2'!F18</f>
        <v>77286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348004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77286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L21"/>
  <sheetViews>
    <sheetView showGridLines="0" topLeftCell="C1" zoomScale="90" zoomScaleNormal="90" workbookViewId="0">
      <selection activeCell="A2" sqref="A2:K2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x14ac:dyDescent="0.2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x14ac:dyDescent="0.25">
      <c r="A4" s="159" t="str">
        <f>TRIMESTRE</f>
        <v>Del 1 de enero al 30 de marzo de 2018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x14ac:dyDescent="0.2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2018 (k)</v>
      </c>
      <c r="J6" s="131" t="str">
        <f>MONTO2</f>
        <v>Monto pagado de la inversión actualizado al 30 de marzo de 2018 (l)</v>
      </c>
      <c r="K6" s="131" t="str">
        <f>SALDO_PENDIENTE</f>
        <v>Saldo pendiente por pagar de la inversión al 30 de marzo de 2018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4" t="s">
        <v>156</v>
      </c>
      <c r="B9" s="112"/>
      <c r="C9" s="112"/>
      <c r="D9" s="112"/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x14ac:dyDescent="0.25">
      <c r="A10" s="114" t="s">
        <v>157</v>
      </c>
      <c r="B10" s="112"/>
      <c r="C10" s="112"/>
      <c r="D10" s="112"/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x14ac:dyDescent="0.25">
      <c r="A11" s="114" t="s">
        <v>158</v>
      </c>
      <c r="B11" s="112"/>
      <c r="C11" s="112"/>
      <c r="D11" s="112"/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x14ac:dyDescent="0.25">
      <c r="A12" s="114" t="s">
        <v>159</v>
      </c>
      <c r="B12" s="112"/>
      <c r="C12" s="112"/>
      <c r="D12" s="112"/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x14ac:dyDescent="0.2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/>
      <c r="C15" s="112"/>
      <c r="D15" s="112"/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x14ac:dyDescent="0.25">
      <c r="A16" s="114" t="s">
        <v>162</v>
      </c>
      <c r="B16" s="112"/>
      <c r="C16" s="112"/>
      <c r="D16" s="112"/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x14ac:dyDescent="0.25">
      <c r="A17" s="114" t="s">
        <v>163</v>
      </c>
      <c r="B17" s="112"/>
      <c r="C17" s="112"/>
      <c r="D17" s="112"/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x14ac:dyDescent="0.25">
      <c r="A18" s="114" t="s">
        <v>164</v>
      </c>
      <c r="B18" s="112"/>
      <c r="C18" s="112"/>
      <c r="D18" s="112"/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x14ac:dyDescent="0.2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2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208</vt:i4>
      </vt:variant>
    </vt:vector>
  </HeadingPairs>
  <TitlesOfParts>
    <vt:vector size="239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 a)'!Área_de_impresión</vt:lpstr>
      <vt:lpstr>'Formato 6 b)'!Área_de_impresión</vt:lpstr>
      <vt:lpstr>'Formato 6 c)'!Área_de_impresión</vt:lpstr>
      <vt:lpstr>'Formato 6 d)'!Área_de_impresión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david</cp:lastModifiedBy>
  <cp:lastPrinted>2018-04-19T14:39:14Z</cp:lastPrinted>
  <dcterms:created xsi:type="dcterms:W3CDTF">2017-01-19T17:59:06Z</dcterms:created>
  <dcterms:modified xsi:type="dcterms:W3CDTF">2018-07-12T18:00:29Z</dcterms:modified>
</cp:coreProperties>
</file>